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7305" windowHeight="2280" activeTab="1"/>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<sst xmlns="http://schemas.openxmlformats.org/spreadsheetml/2006/main" count="616" uniqueCount="423">
  <si>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</si>
  <si>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</si>
  <si>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</si>
  <si>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</si>
  <si>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</si>
  <si>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</si>
  <si>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</si>
  <si>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</si>
  <si>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</si>
  <si>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</si>
  <si>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</si>
  <si>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</si>
  <si>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</si>
  <si>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</si>
  <si>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</si>
  <si>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</si>
  <si>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</si>
  <si>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</si>
  <si>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</si>
  <si>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Empresa montaje de sonido</t>
  </si>
  <si>
    <t>Empresa montaje de imagen</t>
  </si>
  <si>
    <t>VIII.</t>
  </si>
  <si>
    <t>Resumen del presupuesto y gantt de etapas financiables</t>
  </si>
  <si>
    <t>Desarrollo</t>
  </si>
  <si>
    <t>Pre-producción</t>
  </si>
  <si>
    <t>Producción (Rodaje)</t>
  </si>
  <si>
    <t>Post-producción</t>
  </si>
  <si>
    <t>Promoción y distribución</t>
  </si>
  <si>
    <t>Total</t>
  </si>
  <si>
    <t>Financiable CNCA</t>
  </si>
  <si>
    <t>Solicitud al CNCA</t>
  </si>
  <si>
    <t>Cofinanciamiento</t>
  </si>
  <si>
    <t>Total a rendir al CNCA</t>
  </si>
  <si>
    <t>Valor $1 USD =</t>
  </si>
  <si>
    <t>Validez =</t>
  </si>
  <si>
    <t>III.</t>
  </si>
  <si>
    <t>Inicio</t>
  </si>
  <si>
    <t>Término</t>
  </si>
  <si>
    <t>Duración</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</si>
  <si>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</si>
  <si>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</si>
  <si>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</si>
  <si>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</si>
  <si>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</si>
  <si>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</si>
  <si>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</si>
  <si>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</si>
  <si>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</si>
  <si>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</si>
  <si>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</si>
  <si>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</si>
  <si>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</si>
  <si>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</si>
  <si>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</si>
  <si>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</si>
  <si>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</si>
  <si>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</si>
  <si>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</si>
  <si>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</si>
  <si>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</si>
  <si>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</si>
  <si>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</si>
  <si>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</si>
  <si>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</si>
  <si>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</si>
  <si>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</si>
  <si>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</si>
  <si>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</si>
  <si>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</si>
  <si>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</si>
  <si>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</si>
  <si>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</si>
  <si>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</si>
  <si>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</si>
  <si>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</si>
  <si>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</si>
  <si>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</si>
  <si>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</si>
  <si>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</si>
  <si>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</si>
  <si>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</si>
  <si>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</si>
  <si>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</si>
  <si>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</si>
  <si>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</si>
  <si>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</si>
  <si>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</si>
  <si>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</si>
  <si>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</si>
  <si>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t>
  </si>
  <si>
    <t>Equipo técnico depto de fotografía</t>
  </si>
  <si>
    <t>Equipo técnico depto de arte</t>
  </si>
  <si>
    <t>Equipo técnico depto de sonido</t>
  </si>
  <si>
    <t>Alimentación</t>
  </si>
  <si>
    <t>Transportes, movilización y viajes</t>
  </si>
  <si>
    <t>Comunicación</t>
  </si>
  <si>
    <t>Arriendo de equipos</t>
  </si>
  <si>
    <t>Post-producción de imagen</t>
  </si>
  <si>
    <t>Post-producción de sonido</t>
  </si>
  <si>
    <t>Obtención de copia cero (Master)</t>
  </si>
  <si>
    <t>Realización afiches/postales</t>
  </si>
  <si>
    <t>Desarrollo gráfica</t>
  </si>
  <si>
    <t>Desarrollo carpeta de prensa</t>
  </si>
  <si>
    <t>Realización copias en DVD</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</si>
  <si>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</si>
  <si>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</si>
  <si>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</si>
  <si>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</si>
  <si>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</si>
  <si>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</si>
  <si>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</si>
  <si>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</si>
  <si>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</si>
  <si>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</si>
  <si>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</si>
  <si>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</si>
  <si>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</si>
  <si>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</si>
  <si>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</si>
  <si>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</si>
  <si>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</si>
  <si>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</si>
  <si>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</si>
  <si>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</si>
  <si>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</si>
  <si>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</si>
  <si>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</si>
  <si>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</si>
  <si>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</si>
  <si>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</si>
  <si>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</si>
  <si>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</si>
  <si>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</si>
  <si>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</si>
  <si>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</si>
  <si>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</si>
  <si>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</si>
  <si>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</si>
  <si>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</si>
  <si>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</si>
  <si>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</si>
  <si>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</si>
  <si>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</si>
  <si>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</si>
  <si>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</si>
  <si>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</si>
  <si>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</si>
  <si>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</si>
  <si>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</si>
  <si>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</si>
  <si>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</si>
  <si>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</si>
  <si>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</si>
  <si>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</si>
  <si>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</si>
  <si>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</si>
  <si>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</si>
  <si>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</si>
  <si>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</si>
  <si>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</si>
  <si>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</si>
  <si>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</si>
  <si>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</si>
  <si>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</si>
  <si>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</si>
  <si>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</si>
  <si>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</si>
  <si>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</si>
  <si>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</si>
  <si>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</si>
  <si>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</si>
  <si>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</si>
  <si>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</si>
  <si>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</si>
  <si>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</si>
  <si>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</si>
  <si>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</si>
  <si>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</si>
  <si>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</si>
  <si>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</si>
  <si>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</si>
  <si>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</si>
  <si>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</si>
  <si>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</si>
  <si>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</si>
  <si>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</si>
  <si>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</si>
  <si>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</si>
  <si>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</si>
  <si>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</si>
  <si>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</si>
  <si>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</si>
  <si>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</si>
  <si>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</si>
  <si>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</si>
  <si>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</si>
  <si>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</si>
  <si>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</si>
  <si>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</si>
  <si>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</si>
  <si>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</si>
  <si>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</si>
  <si>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</si>
  <si>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</si>
  <si>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</si>
  <si>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</si>
  <si>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</si>
  <si>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</si>
  <si>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</si>
  <si>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</si>
  <si>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</si>
  <si>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</si>
  <si>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</si>
  <si>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</si>
  <si>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</si>
  <si>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</si>
  <si>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</si>
  <si>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</si>
  <si>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</si>
  <si>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</si>
  <si>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</si>
  <si>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</si>
  <si>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</si>
  <si>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</si>
  <si>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</si>
  <si>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</si>
  <si>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</si>
  <si>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</si>
  <si>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</si>
  <si>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</si>
  <si>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</si>
  <si>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</si>
  <si>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</si>
  <si>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</si>
  <si>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</si>
  <si>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</si>
  <si>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</si>
  <si>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</si>
  <si>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</si>
  <si>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</si>
  <si>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</si>
  <si>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</si>
  <si>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</si>
  <si>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</si>
  <si>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</si>
  <si>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</si>
  <si>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</si>
  <si>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</si>
  <si>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</si>
  <si>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</si>
  <si>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</si>
  <si>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</si>
  <si>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</si>
  <si>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</si>
  <si>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</si>
  <si>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</si>
  <si>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</si>
  <si>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</si>
  <si>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</si>
  <si>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</si>
  <si>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</si>
  <si>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</si>
  <si>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</si>
  <si>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</si>
  <si>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</si>
  <si>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</si>
  <si>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</si>
  <si>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</si>
  <si>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</si>
  <si>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</si>
  <si>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</si>
  <si>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</si>
  <si>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</si>
  <si>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</si>
  <si>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</si>
  <si>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</si>
  <si>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</si>
  <si>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</si>
  <si>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</si>
  <si>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</si>
  <si>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</si>
  <si>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</si>
  <si>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</si>
  <si>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</si>
  <si>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</si>
  <si>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</si>
  <si>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</si>
  <si>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</si>
  <si>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</si>
  <si>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</si>
  <si>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</si>
  <si>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</si>
  <si>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</si>
  <si>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</si>
  <si>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</si>
  <si>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</si>
  <si>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</si>
  <si>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</si>
  <si>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</si>
  <si>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</si>
  <si>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</si>
  <si>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</si>
  <si>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</si>
  <si>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</si>
  <si>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</si>
  <si>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</si>
  <si>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</si>
  <si>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</si>
  <si>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</si>
  <si>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</si>
  <si>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</si>
  <si>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</si>
  <si>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</si>
  <si>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</si>
  <si>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</si>
  <si>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</si>
  <si>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</si>
  <si>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</si>
  <si>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</si>
  <si>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</si>
  <si>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</si>
  <si>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</si>
  <si>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</si>
  <si>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</si>
  <si>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</si>
  <si>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</si>
  <si>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</si>
  <si>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</si>
  <si>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</si>
  <si>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</si>
  <si>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</si>
  <si>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</si>
  <si>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</si>
  <si>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</si>
  <si>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</si>
  <si>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</si>
  <si>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</si>
  <si>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</si>
  <si>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</si>
  <si>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</si>
  <si>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</si>
  <si>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</si>
  <si>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</si>
  <si>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</si>
  <si>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</si>
  <si>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</si>
  <si>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</si>
  <si>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</si>
  <si>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</si>
  <si>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</si>
  <si>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</si>
  <si>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</si>
  <si>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</si>
  <si>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</si>
  <si>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</si>
  <si>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</si>
  <si>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</si>
  <si>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</si>
  <si>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</si>
  <si>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</si>
  <si>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</si>
  <si>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</si>
  <si>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</si>
  <si>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</si>
  <si>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</si>
  <si>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</si>
  <si>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</si>
  <si>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</si>
  <si>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</si>
  <si>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</si>
  <si>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</si>
  <si>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</si>
  <si>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</si>
  <si>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</si>
  <si>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</si>
  <si>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</si>
  <si>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</si>
  <si>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</si>
  <si>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 El postulante puede incluir aclaraciones o comentarios que considere necesarias o útiles para el comité de especialistas que evalua el proyecto.</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</si>
  <si>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</si>
  <si>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</si>
  <si>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</si>
  <si>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</si>
  <si>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</si>
  <si>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</si>
  <si>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</si>
  <si>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el punto VIII, Resumen del presupuesto y gantt de etapas financiables, es donde el postulante debe especificar el monto solicitado al CNCA y su correspondiente cofinanciamiento comprometido. Esa información debe coincidir con la que tienes que ingresada en el FUP (fomulario único de postulación).</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</si>
  <si>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</si>
  <si>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</si>
  <si>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</si>
  <si>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</si>
  <si>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2. El presupuesto se resume en el punto VIII. en el cual se debe señalar el monto que solicita al CNCA, de las etapas financiables por la línea de concurso.</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</si>
  <si>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</si>
  <si>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r>
      <t xml:space="preserve">Es importante que el responsable del proyecto incluya los impuestos y leyes laborales asociadas a la contratación del equipo de trabajo. </t>
    </r>
    <r>
      <rPr>
        <i/>
        <sz val="11"/>
        <color indexed="8"/>
        <rFont val="Calibri"/>
        <family val="2"/>
      </rPr>
      <t>Todas las personas que trabajen bajo vínculo de subordinación y dependencia deben tener Contrato de Trabajo, que en el caso audiovisual a Plazo Fijo debe ser bajo la Ley 19.889 de Trabajadores de Arte y Espectáculos (vigente desde 2003) y considerar el Impuesto Artículo 145-L de Ley 20.219. Los Contratos Indefinidos están regidos solamente por el Código del Trabajo, no aplicando la Ley 19.889 de Trabajadores de Arte y Espectáculos.Sólo las personas que NO trabajen bajo vínculo de subordinación y dependencia pueden trabajar a Honorarios, es decir, sin Contrato de Trabajo. Las remuneraciones de estos trabajadores deberán contemplar sólo la Retención del Impuesto a la Renta, equivalente al 10% del Total Bruto.</t>
    </r>
  </si>
  <si>
    <t>Insumos de oficina</t>
  </si>
  <si>
    <t>Gastos de conexión y comunicaciones</t>
  </si>
  <si>
    <t xml:space="preserve">Productor general  </t>
  </si>
  <si>
    <t>Director de fotografía</t>
  </si>
  <si>
    <t>Productor</t>
  </si>
  <si>
    <t>Director de arte</t>
  </si>
  <si>
    <t>Montajista</t>
  </si>
  <si>
    <t>Otros</t>
  </si>
  <si>
    <t>Imprevistos (máx 7% del total solicitado)</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</si>
  <si>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</si>
  <si>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</si>
  <si>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</si>
  <si>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</si>
  <si>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</si>
  <si>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7. Este concurso sólo financia la "Etapa de pre-producción", "Etapa de producción (rodaje)", "Etapa de postproducción".</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</si>
  <si>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</si>
  <si>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</si>
  <si>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</si>
  <si>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6. En la columna L, el postulante podrá agregar algún tipo de observación o comentario que quiera realizar en relación a los gastos ingresados.</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</si>
  <si>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</si>
  <si>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</si>
  <si>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 xml:space="preserve">    </t>
  </si>
  <si>
    <r>
      <t xml:space="preserve">En el Formulario de presupuesto debes ingresar el costo total de tu proyecto, </t>
    </r>
    <r>
      <rPr>
        <i/>
        <sz val="11"/>
        <color indexed="8"/>
        <rFont val="Calibri"/>
        <family val="2"/>
      </rPr>
      <t>incluyendo las etapas que no son financiadas</t>
    </r>
    <r>
      <rPr>
        <sz val="11"/>
        <color indexed="8"/>
        <rFont val="Calibri"/>
        <family val="2"/>
      </rPr>
      <t xml:space="preserve"> por el Fondo de Fomento Audiovisual. </t>
    </r>
  </si>
  <si>
    <t xml:space="preserve">FORMULARIO DE PRESUPUESTO DETALLADO </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</si>
  <si>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</si>
  <si>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</si>
  <si>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</si>
  <si>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r>
      <t>9. Todas las personas que trabajen bajo vínculo de subordinación y dependencia deben tener Contrato de Trabajo. Será requisito de admisibilidad dar cumplimiento a esta medida. Los postulantes podrán consultar el boletín SINTECI para mayor información. Se entenderá que en la "</t>
    </r>
    <r>
      <rPr>
        <u val="single"/>
        <sz val="10"/>
        <rFont val="Arial"/>
        <family val="2"/>
      </rPr>
      <t>Etapa de producción (rodaje</t>
    </r>
    <r>
      <rPr>
        <sz val="10"/>
        <rFont val="Arial"/>
        <family val="2"/>
      </rPr>
      <t xml:space="preserve">)", todo el equipo técnico y artístico estará sometido a subordinación, por lo que </t>
    </r>
    <r>
      <rPr>
        <u val="single"/>
        <sz val="10"/>
        <rFont val="Arial"/>
        <family val="2"/>
      </rPr>
      <t>la contratación en esta etapa será de carácter obligatorio</t>
    </r>
    <r>
      <rPr>
        <sz val="10"/>
        <rFont val="Arial"/>
        <family val="2"/>
      </rPr>
      <t>.</t>
    </r>
  </si>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</sst>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340A]dddd\,\ dd&quot; de &quot;mmmm&quot; de &quot;yyyy"/>
    <numFmt numFmtId="171" formatCode="[$-340A]d&quot; de &quot;mmmm&quot; de &quot;yyyy;@"/>
    <numFmt numFmtId="172" formatCode="#,###\ &quot;día(s)&quot;"/>
    <numFmt numFmtId="173" formatCode="#,###\ &quot;mes(es)&quot;"/>
    <numFmt numFmtId="174" formatCode="#,###\ &quot;mes(es)&quot;;\ ;&quot;0 meses&quot;"/>
    <numFmt numFmtId="175" formatCode="&quot;$&quot;\ #,##0.0;[Red]\-&quot;$&quot;\ #,##0.0"/>
    <numFmt numFmtId="176" formatCode="[$USD]\ #,##0.0"/>
    <numFmt numFmtId="177" formatCode="#,##0_ ;[Red]\-#,##0\ "/>
    <numFmt numFmtId="178" formatCode="h:mm:ss;@"/>
    <numFmt numFmtId="179" formatCode="hh:mm:ss;@"/>
    <numFmt numFmtId="180" formatCode="#,##0\ &quot;minutos&quot;"/>
    <numFmt numFmtId="181" formatCode="[$-C0A]mmm\-yy;@"/>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_€_-;\-* #,##0\ _€_-;_-* &quot;-&quot;??\ _€_-;_-@_-"/>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i/>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9"/>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9"/>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4">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6" fillId="33" borderId="10" xfId="0" applyFont="1" applyFill="1" applyBorder="1" applyAlignment="1" applyProtection="1">
      <alignment horizontal="center" vertical="center"/>
      <protection/>
    </xf>
    <xf numFmtId="0" fontId="36" fillId="33" borderId="11" xfId="0" applyFont="1" applyFill="1" applyBorder="1" applyAlignment="1" applyProtection="1">
      <alignment horizontal="left" vertical="center" wrapText="1"/>
      <protection/>
    </xf>
    <xf numFmtId="0" fontId="36" fillId="33" borderId="11" xfId="0" applyFont="1" applyFill="1" applyBorder="1" applyAlignment="1" applyProtection="1">
      <alignment horizontal="left" vertical="top" wrapText="1"/>
      <protection/>
    </xf>
    <xf numFmtId="0" fontId="36" fillId="0" borderId="11" xfId="0" applyFont="1" applyFill="1" applyBorder="1" applyAlignment="1" applyProtection="1">
      <alignment horizontal="left" vertical="top" wrapText="1"/>
      <protection/>
    </xf>
    <xf numFmtId="0" fontId="7" fillId="34" borderId="0" xfId="0" applyFont="1" applyFill="1" applyAlignment="1">
      <alignment horizontal="left"/>
    </xf>
    <xf numFmtId="0" fontId="7" fillId="34" borderId="0" xfId="0" applyFont="1" applyFill="1" applyAlignment="1">
      <alignment vertical="top"/>
    </xf>
    <xf numFmtId="0" fontId="8" fillId="34" borderId="0" xfId="0" applyFont="1" applyFill="1" applyAlignment="1">
      <alignment horizontal="left"/>
    </xf>
    <xf numFmtId="0" fontId="8" fillId="34" borderId="0" xfId="0" applyFont="1" applyFill="1" applyAlignment="1">
      <alignment vertical="top"/>
    </xf>
    <xf numFmtId="0" fontId="7" fillId="7" borderId="0" xfId="0" applyFont="1" applyFill="1" applyAlignment="1">
      <alignment vertical="top"/>
    </xf>
    <xf numFmtId="0" fontId="7" fillId="34" borderId="0" xfId="0" applyFont="1" applyFill="1" applyAlignment="1">
      <alignment horizontal="right"/>
    </xf>
    <xf numFmtId="0" fontId="7" fillId="34" borderId="0" xfId="0" applyFont="1" applyFill="1" applyBorder="1" applyAlignment="1">
      <alignment vertical="top"/>
    </xf>
    <xf numFmtId="6" fontId="7" fillId="34" borderId="0" xfId="0" applyNumberFormat="1" applyFont="1" applyFill="1" applyBorder="1" applyAlignment="1">
      <alignment vertical="top"/>
    </xf>
    <xf numFmtId="0" fontId="9" fillId="34" borderId="0" xfId="0" applyFont="1" applyFill="1" applyAlignment="1">
      <alignment vertical="top"/>
    </xf>
    <xf numFmtId="6" fontId="7" fillId="34" borderId="12" xfId="0" applyNumberFormat="1" applyFont="1" applyFill="1" applyBorder="1" applyAlignment="1">
      <alignment vertical="top"/>
    </xf>
    <xf numFmtId="0" fontId="7" fillId="0" borderId="13" xfId="0" applyFont="1" applyBorder="1" applyAlignment="1">
      <alignment vertical="top"/>
    </xf>
    <xf numFmtId="6" fontId="7" fillId="34" borderId="0" xfId="0" applyNumberFormat="1" applyFont="1" applyFill="1" applyAlignment="1">
      <alignment vertical="top"/>
    </xf>
    <xf numFmtId="15" fontId="7" fillId="34" borderId="0" xfId="0" applyNumberFormat="1" applyFont="1" applyFill="1" applyAlignment="1">
      <alignment vertical="top"/>
    </xf>
    <xf numFmtId="0" fontId="7" fillId="0" borderId="14" xfId="0" applyFont="1" applyBorder="1" applyAlignment="1">
      <alignment vertical="top"/>
    </xf>
    <xf numFmtId="0" fontId="7" fillId="34" borderId="0" xfId="0" applyFont="1" applyFill="1" applyBorder="1" applyAlignment="1">
      <alignment horizontal="center"/>
    </xf>
    <xf numFmtId="0" fontId="7" fillId="35" borderId="15" xfId="0" applyFont="1" applyFill="1" applyBorder="1" applyAlignment="1">
      <alignment vertical="top"/>
    </xf>
    <xf numFmtId="0" fontId="7" fillId="35" borderId="16" xfId="0" applyFont="1" applyFill="1" applyBorder="1" applyAlignment="1">
      <alignment vertical="top"/>
    </xf>
    <xf numFmtId="0" fontId="7" fillId="35" borderId="17" xfId="0" applyFont="1" applyFill="1" applyBorder="1" applyAlignment="1">
      <alignment vertical="top"/>
    </xf>
    <xf numFmtId="0" fontId="8" fillId="35" borderId="18" xfId="0" applyFont="1" applyFill="1" applyBorder="1" applyAlignment="1">
      <alignment vertical="top"/>
    </xf>
    <xf numFmtId="0" fontId="7" fillId="35" borderId="0" xfId="0" applyFont="1" applyFill="1" applyBorder="1" applyAlignment="1">
      <alignment vertical="top"/>
    </xf>
    <xf numFmtId="0" fontId="8" fillId="35" borderId="0" xfId="0" applyFont="1" applyFill="1" applyBorder="1" applyAlignment="1">
      <alignment horizontal="right" vertical="center"/>
    </xf>
    <xf numFmtId="15" fontId="7" fillId="0" borderId="12" xfId="0" applyNumberFormat="1" applyFont="1" applyFill="1" applyBorder="1" applyAlignment="1">
      <alignment horizontal="center" vertical="center"/>
    </xf>
    <xf numFmtId="172" fontId="7" fillId="35" borderId="0" xfId="0" applyNumberFormat="1" applyFont="1" applyFill="1" applyBorder="1" applyAlignment="1">
      <alignment horizontal="left" vertical="center"/>
    </xf>
    <xf numFmtId="174" fontId="7" fillId="35" borderId="19" xfId="0" applyNumberFormat="1" applyFont="1" applyFill="1" applyBorder="1" applyAlignment="1">
      <alignment horizontal="right" vertical="center"/>
    </xf>
    <xf numFmtId="0" fontId="7" fillId="35" borderId="20" xfId="0" applyFont="1" applyFill="1" applyBorder="1" applyAlignment="1">
      <alignment vertical="top"/>
    </xf>
    <xf numFmtId="0" fontId="7" fillId="35" borderId="21" xfId="0" applyFont="1" applyFill="1" applyBorder="1" applyAlignment="1">
      <alignment vertical="top"/>
    </xf>
    <xf numFmtId="0" fontId="7" fillId="35" borderId="22" xfId="0" applyFont="1" applyFill="1" applyBorder="1" applyAlignment="1">
      <alignment vertical="top"/>
    </xf>
    <xf numFmtId="0" fontId="7" fillId="34" borderId="23" xfId="0" applyFont="1" applyFill="1" applyBorder="1" applyAlignment="1">
      <alignment vertical="top"/>
    </xf>
    <xf numFmtId="0" fontId="7" fillId="36" borderId="0" xfId="0" applyFont="1" applyFill="1" applyAlignment="1">
      <alignment vertical="top"/>
    </xf>
    <xf numFmtId="0" fontId="7" fillId="36" borderId="0" xfId="0" applyFont="1" applyFill="1" applyAlignment="1">
      <alignment horizontal="right"/>
    </xf>
    <xf numFmtId="176" fontId="7" fillId="36" borderId="0" xfId="0" applyNumberFormat="1" applyFont="1" applyFill="1" applyAlignment="1">
      <alignment vertical="top"/>
    </xf>
    <xf numFmtId="0" fontId="7" fillId="34" borderId="0" xfId="0" applyFont="1" applyFill="1" applyAlignment="1">
      <alignment horizontal="right" vertical="top"/>
    </xf>
    <xf numFmtId="177" fontId="7" fillId="34" borderId="12" xfId="0" applyNumberFormat="1" applyFont="1" applyFill="1" applyBorder="1" applyAlignment="1">
      <alignment vertical="top"/>
    </xf>
    <xf numFmtId="0" fontId="7" fillId="34" borderId="0" xfId="0" applyFont="1" applyFill="1" applyAlignment="1">
      <alignment horizontal="left" vertical="top"/>
    </xf>
    <xf numFmtId="0" fontId="10" fillId="34" borderId="0" xfId="0" applyFont="1" applyFill="1" applyAlignment="1">
      <alignment horizontal="right"/>
    </xf>
    <xf numFmtId="0" fontId="11" fillId="34" borderId="0" xfId="0" applyFont="1" applyFill="1" applyAlignment="1">
      <alignment vertical="top"/>
    </xf>
    <xf numFmtId="177" fontId="7" fillId="34" borderId="0" xfId="0" applyNumberFormat="1" applyFont="1" applyFill="1" applyBorder="1" applyAlignment="1">
      <alignment vertical="top"/>
    </xf>
    <xf numFmtId="0" fontId="10" fillId="34" borderId="0" xfId="0" applyFont="1" applyFill="1" applyAlignment="1">
      <alignment/>
    </xf>
    <xf numFmtId="0" fontId="10" fillId="34" borderId="23" xfId="0" applyFont="1" applyFill="1" applyBorder="1" applyAlignment="1">
      <alignment horizontal="right"/>
    </xf>
    <xf numFmtId="6" fontId="7" fillId="34" borderId="23"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6" fontId="0" fillId="36" borderId="0" xfId="0" applyNumberFormat="1" applyFont="1" applyFill="1" applyAlignment="1">
      <alignment vertical="top"/>
    </xf>
    <xf numFmtId="0" fontId="0" fillId="36" borderId="0" xfId="0" applyFont="1" applyFill="1" applyAlignment="1">
      <alignment horizontal="right"/>
    </xf>
    <xf numFmtId="176" fontId="0" fillId="36" borderId="0" xfId="0" applyNumberFormat="1" applyFont="1" applyFill="1" applyAlignment="1">
      <alignment vertical="top"/>
    </xf>
    <xf numFmtId="0" fontId="53" fillId="34" borderId="0" xfId="0" applyFont="1" applyFill="1" applyAlignment="1">
      <alignment vertical="top"/>
    </xf>
    <xf numFmtId="0" fontId="53" fillId="34" borderId="0" xfId="0" applyFont="1" applyFill="1" applyAlignment="1">
      <alignment horizontal="left" vertical="top"/>
    </xf>
    <xf numFmtId="0" fontId="7" fillId="34" borderId="24" xfId="0" applyFont="1" applyFill="1" applyBorder="1" applyAlignment="1">
      <alignment horizontal="center"/>
    </xf>
    <xf numFmtId="0" fontId="7" fillId="34" borderId="25" xfId="0" applyFont="1" applyFill="1" applyBorder="1" applyAlignment="1">
      <alignment horizontal="center"/>
    </xf>
    <xf numFmtId="0" fontId="12" fillId="35" borderId="0" xfId="0" applyFont="1" applyFill="1" applyBorder="1" applyAlignment="1">
      <alignment vertical="top"/>
    </xf>
    <xf numFmtId="0" fontId="14" fillId="34" borderId="0" xfId="0" applyFont="1" applyFill="1" applyAlignment="1">
      <alignment horizontal="left"/>
    </xf>
    <xf numFmtId="0" fontId="13" fillId="34" borderId="26" xfId="0" applyFont="1" applyFill="1" applyBorder="1" applyAlignment="1">
      <alignment vertical="top"/>
    </xf>
    <xf numFmtId="0" fontId="14" fillId="34" borderId="26" xfId="0" applyFont="1" applyFill="1" applyBorder="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16"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6" fontId="2" fillId="34" borderId="0" xfId="0" applyNumberFormat="1" applyFont="1" applyFill="1" applyBorder="1" applyAlignment="1">
      <alignment vertical="top"/>
    </xf>
    <xf numFmtId="0" fontId="2" fillId="34" borderId="0" xfId="0" applyFont="1" applyFill="1" applyAlignment="1">
      <alignment horizontal="center" vertical="center"/>
    </xf>
    <xf numFmtId="6" fontId="2" fillId="34" borderId="12" xfId="0" applyNumberFormat="1" applyFont="1" applyFill="1" applyBorder="1" applyAlignment="1">
      <alignment vertical="top"/>
    </xf>
    <xf numFmtId="15" fontId="2" fillId="34" borderId="12" xfId="0" applyNumberFormat="1" applyFont="1" applyFill="1" applyBorder="1" applyAlignment="1">
      <alignment vertical="top"/>
    </xf>
    <xf numFmtId="0" fontId="17" fillId="34" borderId="0" xfId="0" applyFont="1" applyFill="1" applyAlignment="1">
      <alignment horizontal="right"/>
    </xf>
    <xf numFmtId="6" fontId="17" fillId="34" borderId="0" xfId="0" applyNumberFormat="1" applyFont="1" applyFill="1" applyAlignment="1">
      <alignment vertical="top"/>
    </xf>
    <xf numFmtId="0" fontId="17" fillId="34" borderId="0" xfId="0" applyFont="1" applyFill="1" applyAlignment="1">
      <alignment vertical="top"/>
    </xf>
    <xf numFmtId="176" fontId="17" fillId="34" borderId="0" xfId="0" applyNumberFormat="1" applyFont="1" applyFill="1" applyAlignment="1">
      <alignment vertical="top"/>
    </xf>
    <xf numFmtId="172" fontId="17" fillId="34" borderId="0" xfId="0" applyNumberFormat="1" applyFont="1" applyFill="1" applyAlignment="1">
      <alignment vertical="top"/>
    </xf>
    <xf numFmtId="6" fontId="2" fillId="34" borderId="0" xfId="0" applyNumberFormat="1" applyFont="1" applyFill="1" applyAlignment="1">
      <alignment vertical="top"/>
    </xf>
    <xf numFmtId="176" fontId="2" fillId="34" borderId="0" xfId="0" applyNumberFormat="1" applyFont="1" applyFill="1" applyAlignment="1">
      <alignment vertical="top"/>
    </xf>
    <xf numFmtId="172" fontId="2" fillId="34" borderId="0" xfId="0" applyNumberFormat="1" applyFont="1" applyFill="1" applyAlignment="1">
      <alignment vertical="top"/>
    </xf>
    <xf numFmtId="0" fontId="17" fillId="34" borderId="23" xfId="0" applyFont="1" applyFill="1" applyBorder="1" applyAlignment="1">
      <alignment horizontal="right"/>
    </xf>
    <xf numFmtId="6" fontId="17" fillId="34" borderId="23" xfId="0" applyNumberFormat="1" applyFont="1" applyFill="1" applyBorder="1" applyAlignment="1">
      <alignment vertical="top"/>
    </xf>
    <xf numFmtId="0" fontId="17" fillId="34" borderId="23" xfId="0" applyFont="1" applyFill="1" applyBorder="1" applyAlignment="1">
      <alignment vertical="top"/>
    </xf>
    <xf numFmtId="176" fontId="17" fillId="34" borderId="23" xfId="0" applyNumberFormat="1" applyFont="1" applyFill="1" applyBorder="1" applyAlignment="1">
      <alignment vertical="top"/>
    </xf>
    <xf numFmtId="172" fontId="17" fillId="34" borderId="23" xfId="0" applyNumberFormat="1" applyFont="1" applyFill="1" applyBorder="1" applyAlignment="1">
      <alignment vertical="top"/>
    </xf>
    <xf numFmtId="172" fontId="2" fillId="34" borderId="0" xfId="0" applyNumberFormat="1" applyFont="1" applyFill="1" applyBorder="1" applyAlignment="1">
      <alignment vertical="top"/>
    </xf>
    <xf numFmtId="0" fontId="2" fillId="34" borderId="26" xfId="0" applyFont="1" applyFill="1" applyBorder="1" applyAlignment="1">
      <alignment horizontal="right"/>
    </xf>
    <xf numFmtId="0" fontId="2" fillId="34" borderId="26" xfId="0" applyFont="1" applyFill="1" applyBorder="1" applyAlignment="1">
      <alignment vertical="top"/>
    </xf>
    <xf numFmtId="176" fontId="2" fillId="34" borderId="26" xfId="0" applyNumberFormat="1" applyFont="1" applyFill="1" applyBorder="1" applyAlignment="1">
      <alignment vertical="top"/>
    </xf>
    <xf numFmtId="172" fontId="2" fillId="34" borderId="26" xfId="0" applyNumberFormat="1" applyFont="1" applyFill="1" applyBorder="1" applyAlignment="1">
      <alignment vertical="top"/>
    </xf>
    <xf numFmtId="6" fontId="2" fillId="34" borderId="27" xfId="0" applyNumberFormat="1" applyFont="1" applyFill="1" applyBorder="1" applyAlignment="1">
      <alignment vertical="top"/>
    </xf>
    <xf numFmtId="6" fontId="2" fillId="34" borderId="28"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5" xfId="0" applyFont="1" applyFill="1" applyBorder="1" applyAlignment="1">
      <alignment vertical="top"/>
    </xf>
    <xf numFmtId="0" fontId="0" fillId="37" borderId="16" xfId="0" applyFont="1" applyFill="1" applyBorder="1" applyAlignment="1">
      <alignment vertical="top"/>
    </xf>
    <xf numFmtId="0" fontId="0" fillId="37" borderId="17" xfId="0" applyFont="1" applyFill="1" applyBorder="1" applyAlignment="1">
      <alignment vertical="top"/>
    </xf>
    <xf numFmtId="0" fontId="0" fillId="37" borderId="18"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2" fillId="37" borderId="18"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9" xfId="18" applyFont="1" applyFill="1" applyBorder="1" applyAlignment="1" applyProtection="1">
      <alignment horizontal="left" vertical="center" wrapText="1"/>
      <protection/>
    </xf>
    <xf numFmtId="6" fontId="7" fillId="0" borderId="13" xfId="0" applyNumberFormat="1" applyFont="1" applyBorder="1" applyAlignment="1">
      <alignment vertical="top"/>
    </xf>
    <xf numFmtId="10" fontId="2" fillId="34" borderId="0" xfId="0" applyNumberFormat="1" applyFont="1" applyFill="1" applyBorder="1" applyAlignment="1">
      <alignment horizontal="center" vertical="top"/>
    </xf>
    <xf numFmtId="180" fontId="7" fillId="34" borderId="24" xfId="0" applyNumberFormat="1" applyFont="1" applyFill="1" applyBorder="1" applyAlignment="1">
      <alignment horizontal="center"/>
    </xf>
    <xf numFmtId="180" fontId="7" fillId="34" borderId="25" xfId="0" applyNumberFormat="1"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0" fillId="37" borderId="18"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7" fillId="34" borderId="12" xfId="0" applyFont="1" applyFill="1" applyBorder="1" applyAlignment="1">
      <alignment horizontal="center"/>
    </xf>
    <xf numFmtId="6" fontId="7" fillId="34" borderId="12" xfId="0" applyNumberFormat="1" applyFont="1" applyFill="1" applyBorder="1" applyAlignment="1">
      <alignment horizontal="right"/>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0" fillId="37" borderId="22" xfId="18" applyFont="1" applyFill="1" applyBorder="1" applyAlignment="1" applyProtection="1">
      <alignment horizontal="left" vertical="center" wrapText="1" indent="1"/>
      <protection/>
    </xf>
    <xf numFmtId="0" fontId="10" fillId="34" borderId="29" xfId="0" applyFont="1" applyFill="1" applyBorder="1" applyAlignment="1">
      <alignment horizontal="right"/>
    </xf>
    <xf numFmtId="0" fontId="10" fillId="34" borderId="30" xfId="0" applyFont="1" applyFill="1" applyBorder="1" applyAlignment="1">
      <alignment horizontal="right"/>
    </xf>
    <xf numFmtId="0" fontId="53" fillId="34" borderId="0" xfId="0" applyFont="1" applyFill="1" applyAlignment="1">
      <alignment horizontal="center" vertical="top"/>
    </xf>
    <xf numFmtId="0" fontId="53" fillId="34" borderId="0" xfId="0" applyFont="1" applyFill="1" applyAlignment="1">
      <alignment horizontal="left"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16">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theme="7" tint="0.7999799847602844"/>
      </font>
    </dxf>
    <dxf>
      <font>
        <color auto="1"/>
      </font>
      <fill>
        <patternFill>
          <bgColor theme="7" tint="0.7999799847602844"/>
        </patternFill>
      </fill>
    </dxf>
    <dxf>
      <fill>
        <patternFill>
          <bgColor theme="7" tint="0.7999799847602844"/>
        </patternFill>
      </fill>
    </dxf>
    <dxf>
      <fill>
        <patternFill>
          <bgColor theme="0" tint="-0.04997999966144562"/>
        </patternFill>
      </fill>
    </dxf>
    <dxf>
      <font>
        <color rgb="FFFF0000"/>
      </font>
    </dxf>
    <dxf>
      <font>
        <color indexed="10"/>
      </font>
    </dxf>
    <dxf>
      <font>
        <color indexed="10"/>
      </font>
    </dxf>
    <dxf>
      <font>
        <b val="0"/>
        <i/>
        <color indexed="12"/>
      </font>
    </dxf>
    <dxf>
      <fill>
        <patternFill>
          <bgColor theme="9" tint="0.7999799847602844"/>
        </patternFill>
      </fill>
    </dxf>
    <dxf>
      <fill>
        <patternFill>
          <bgColor theme="9" tint="0.7999799847602844"/>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B4" sqref="B4"/>
    </sheetView>
  </sheetViews>
  <sheetFormatPr defaultColWidth="0" defaultRowHeight="12.75" zeroHeight="1"/>
  <cols>
    <col min="1" max="1" width="3.28125" style="0" customWidth="1"/>
    <col min="2" max="2" width="92.57421875" style="0" customWidth="1"/>
    <col min="3" max="3" width="1.57421875" style="0" customWidth="1"/>
    <col min="4" max="16384" width="0" style="0" hidden="1" customWidth="1"/>
  </cols>
  <sheetData>
    <row r="1" spans="1:2" s="58" customFormat="1" ht="15">
      <c r="A1" s="58" t="s">
        <v>0</v>
      </c>
      <c r="B1" s="58" t="s">
        <v>385</v>
      </c>
    </row>
    <row r="2" spans="1:2" ht="35.25" customHeight="1">
      <c r="A2" s="5">
        <v>1</v>
      </c>
      <c r="B2" s="8" t="s">
        <v>403</v>
      </c>
    </row>
    <row r="3" spans="1:2" ht="45">
      <c r="A3" s="5">
        <v>2</v>
      </c>
      <c r="B3" s="8" t="s">
        <v>392</v>
      </c>
    </row>
    <row r="4" spans="1:2" ht="33" customHeight="1">
      <c r="A4" s="5">
        <v>3</v>
      </c>
      <c r="B4" s="7" t="s">
        <v>416</v>
      </c>
    </row>
    <row r="5" spans="1:2" ht="46.5" customHeight="1">
      <c r="A5" s="5">
        <v>4</v>
      </c>
      <c r="B5" s="7" t="s">
        <v>386</v>
      </c>
    </row>
    <row r="6" spans="1:2" ht="59.25" customHeight="1">
      <c r="A6" s="5">
        <v>5</v>
      </c>
      <c r="B6" s="7" t="s">
        <v>387</v>
      </c>
    </row>
    <row r="7" spans="1:2" ht="144" customHeight="1">
      <c r="A7" s="5">
        <v>6</v>
      </c>
      <c r="B7" s="6" t="s">
        <v>393</v>
      </c>
    </row>
    <row r="8" ht="0.75" customHeight="1" hidden="1"/>
    <row r="9" ht="0.75" customHeight="1" hidden="1"/>
    <row r="10" ht="12.75" hidden="1"/>
    <row r="11" ht="12.75" hidden="1"/>
    <row r="12" ht="1.5" customHeight="1"/>
    <row r="13" ht="12.75" hidden="1"/>
  </sheetData>
  <sheetProtection/>
  <conditionalFormatting sqref="A1:IV1">
    <cfRule type="cellIs" priority="2"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0" operator="equal" stopIfTrue="1">
      <formula>"Reemplace este texto por el nombre del ítem"</formula>
    </cfRule>
    <cfRule type="cellIs" priority="4" dxfId="0" operator="equal" stopIfTrue="1">
      <formula>"(seleccione unidad de medida)"</formula>
    </cfRule>
  </conditionalFormatting>
  <conditionalFormatting sqref="A1:IV1">
    <cfRule type="cellIs" priority="1" dxfId="3" operator="equal" stopIfTrue="1">
      <formula>"Reemplace este texto por el nombre de la actividad/cargo"</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4"/>
  <sheetViews>
    <sheetView tabSelected="1" zoomScale="90" zoomScaleNormal="90" zoomScalePageLayoutView="0" workbookViewId="0" topLeftCell="A16">
      <selection activeCell="L37" sqref="L37"/>
    </sheetView>
  </sheetViews>
  <sheetFormatPr defaultColWidth="0" defaultRowHeight="12.75" zeroHeight="1"/>
  <cols>
    <col min="1" max="1" width="3.140625" style="9" customWidth="1"/>
    <col min="2" max="2" width="49.421875" style="10" customWidth="1"/>
    <col min="3" max="3" width="6.28125" style="10" customWidth="1"/>
    <col min="4" max="4" width="26.7109375" style="10" customWidth="1"/>
    <col min="5" max="5" width="25.28125" style="10" customWidth="1"/>
    <col min="6" max="6" width="21.00390625" style="10" customWidth="1"/>
    <col min="7" max="7" width="25.140625" style="10" customWidth="1"/>
    <col min="8" max="8" width="13.421875" style="10" customWidth="1"/>
    <col min="9" max="9" width="22.00390625" style="10" customWidth="1"/>
    <col min="10" max="10" width="15.140625" style="10" customWidth="1"/>
    <col min="11" max="11" width="3.140625" style="10" customWidth="1"/>
    <col min="12" max="12" width="104.140625" style="10" customWidth="1"/>
    <col min="13" max="13" width="2.57421875" style="10" customWidth="1"/>
    <col min="14" max="16" width="14.28125" style="10" hidden="1" customWidth="1"/>
    <col min="17" max="16384" width="11.421875" style="10" hidden="1" customWidth="1"/>
  </cols>
  <sheetData>
    <row r="1" spans="1:2" s="63" customFormat="1" ht="18">
      <c r="A1" s="64"/>
      <c r="B1" s="64" t="s">
        <v>417</v>
      </c>
    </row>
    <row r="2" ht="12"/>
    <row r="3" spans="1:10" s="62" customFormat="1" ht="16.5" thickBot="1">
      <c r="A3" s="59"/>
      <c r="B3" s="60"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61"/>
      <c r="D3" s="61"/>
      <c r="E3" s="61"/>
      <c r="F3" s="61"/>
      <c r="G3" s="61"/>
      <c r="H3" s="61"/>
      <c r="I3" s="61"/>
      <c r="J3" s="61"/>
    </row>
    <row r="4" ht="12.75" thickTop="1"/>
    <row r="5" spans="1:12" s="12" customFormat="1" ht="12.75">
      <c r="A5" s="11" t="s">
        <v>0</v>
      </c>
      <c r="B5" s="65" t="s">
        <v>1</v>
      </c>
      <c r="E5" s="66" t="s">
        <v>21</v>
      </c>
      <c r="F5" s="65" t="s">
        <v>22</v>
      </c>
      <c r="G5" s="65"/>
      <c r="H5" s="65"/>
      <c r="I5" s="68"/>
      <c r="J5" s="65"/>
      <c r="L5" s="13" t="s">
        <v>379</v>
      </c>
    </row>
    <row r="6" spans="1:15" ht="12.75">
      <c r="A6" s="9">
        <v>1</v>
      </c>
      <c r="B6" s="14" t="s">
        <v>4</v>
      </c>
      <c r="C6" s="115"/>
      <c r="D6" s="115"/>
      <c r="E6" s="65"/>
      <c r="F6" s="65"/>
      <c r="G6" s="67"/>
      <c r="H6" s="69"/>
      <c r="I6" s="70"/>
      <c r="J6" s="67"/>
      <c r="L6" s="17" t="s">
        <v>378</v>
      </c>
      <c r="M6" s="17"/>
      <c r="N6" s="17"/>
      <c r="O6" s="17"/>
    </row>
    <row r="7" spans="1:15" ht="12.75">
      <c r="A7" s="9">
        <v>2</v>
      </c>
      <c r="B7" s="14" t="s">
        <v>5</v>
      </c>
      <c r="C7" s="115"/>
      <c r="D7" s="115"/>
      <c r="E7" s="71"/>
      <c r="F7" s="65"/>
      <c r="G7" s="65"/>
      <c r="H7" s="66" t="s">
        <v>33</v>
      </c>
      <c r="I7" s="72">
        <v>650</v>
      </c>
      <c r="J7" s="65"/>
      <c r="L7" s="19"/>
      <c r="M7" s="15"/>
      <c r="N7" s="15"/>
      <c r="O7" s="15"/>
    </row>
    <row r="8" spans="1:15" ht="12.75">
      <c r="A8" s="9">
        <v>3</v>
      </c>
      <c r="B8" s="14" t="s">
        <v>6</v>
      </c>
      <c r="C8" s="115"/>
      <c r="D8" s="115"/>
      <c r="E8" s="65"/>
      <c r="F8" s="65"/>
      <c r="G8" s="65"/>
      <c r="H8" s="66" t="s">
        <v>34</v>
      </c>
      <c r="I8" s="73">
        <f ca="1">TODAY()</f>
        <v>42668</v>
      </c>
      <c r="J8" s="65"/>
      <c r="L8" s="19"/>
      <c r="M8" s="15"/>
      <c r="N8" s="15"/>
      <c r="O8" s="15"/>
    </row>
    <row r="9" spans="1:15" ht="12.75">
      <c r="A9" s="9">
        <v>4</v>
      </c>
      <c r="B9" s="14" t="s">
        <v>7</v>
      </c>
      <c r="C9" s="115"/>
      <c r="D9" s="115"/>
      <c r="E9" s="71"/>
      <c r="F9" s="74" t="s">
        <v>23</v>
      </c>
      <c r="G9" s="75">
        <f>J59</f>
        <v>0</v>
      </c>
      <c r="H9" s="76"/>
      <c r="I9" s="77">
        <f>J60</f>
        <v>0</v>
      </c>
      <c r="J9" s="78">
        <f>I48</f>
        <v>365</v>
      </c>
      <c r="L9" s="19"/>
      <c r="M9" s="15"/>
      <c r="N9" s="15"/>
      <c r="O9" s="15"/>
    </row>
    <row r="10" spans="1:15" ht="12.75">
      <c r="A10" s="9">
        <v>5</v>
      </c>
      <c r="B10" s="14" t="s">
        <v>8</v>
      </c>
      <c r="C10" s="115"/>
      <c r="D10" s="115"/>
      <c r="E10" s="71"/>
      <c r="F10" s="66" t="s">
        <v>24</v>
      </c>
      <c r="G10" s="79">
        <f>J105</f>
        <v>0</v>
      </c>
      <c r="H10" s="65"/>
      <c r="I10" s="80">
        <f>J106</f>
        <v>0</v>
      </c>
      <c r="J10" s="81">
        <f>I63</f>
        <v>275</v>
      </c>
      <c r="L10" s="19"/>
      <c r="M10" s="15"/>
      <c r="N10" s="15"/>
      <c r="O10" s="15"/>
    </row>
    <row r="11" spans="1:15" ht="12.75">
      <c r="A11" s="9">
        <v>6</v>
      </c>
      <c r="B11" s="14" t="s">
        <v>9</v>
      </c>
      <c r="C11" s="115"/>
      <c r="D11" s="115"/>
      <c r="E11" s="71"/>
      <c r="F11" s="66" t="s">
        <v>25</v>
      </c>
      <c r="G11" s="79">
        <f>J168</f>
        <v>0</v>
      </c>
      <c r="H11" s="65"/>
      <c r="I11" s="80">
        <f>J169</f>
        <v>0</v>
      </c>
      <c r="J11" s="81">
        <f>I109</f>
        <v>59</v>
      </c>
      <c r="L11" s="19"/>
      <c r="M11" s="15"/>
      <c r="N11" s="15"/>
      <c r="O11" s="15"/>
    </row>
    <row r="12" spans="1:15" ht="12.75">
      <c r="A12" s="9">
        <v>7</v>
      </c>
      <c r="B12" s="14" t="s">
        <v>10</v>
      </c>
      <c r="C12" s="115"/>
      <c r="D12" s="115"/>
      <c r="E12" s="71"/>
      <c r="F12" s="66" t="s">
        <v>26</v>
      </c>
      <c r="G12" s="79">
        <f>J228</f>
        <v>0</v>
      </c>
      <c r="H12" s="65"/>
      <c r="I12" s="80">
        <f>J229</f>
        <v>0</v>
      </c>
      <c r="J12" s="81">
        <f>I172</f>
        <v>304</v>
      </c>
      <c r="L12" s="19"/>
      <c r="M12" s="15"/>
      <c r="N12" s="15"/>
      <c r="O12" s="15"/>
    </row>
    <row r="13" spans="1:15" ht="12.75">
      <c r="A13" s="9">
        <v>8</v>
      </c>
      <c r="B13" s="14" t="s">
        <v>11</v>
      </c>
      <c r="C13" s="115"/>
      <c r="D13" s="115"/>
      <c r="E13" s="71"/>
      <c r="F13" s="82" t="s">
        <v>27</v>
      </c>
      <c r="G13" s="83">
        <f>J243</f>
        <v>0</v>
      </c>
      <c r="H13" s="84"/>
      <c r="I13" s="85">
        <f>J244</f>
        <v>0</v>
      </c>
      <c r="J13" s="86">
        <f>I232</f>
        <v>364</v>
      </c>
      <c r="L13" s="19"/>
      <c r="M13" s="15"/>
      <c r="N13" s="15"/>
      <c r="O13" s="15"/>
    </row>
    <row r="14" spans="1:15" ht="12.75">
      <c r="A14" s="9">
        <v>9</v>
      </c>
      <c r="B14" s="14" t="s">
        <v>12</v>
      </c>
      <c r="C14" s="115"/>
      <c r="D14" s="115"/>
      <c r="E14" s="71"/>
      <c r="F14" s="66" t="s">
        <v>28</v>
      </c>
      <c r="G14" s="79">
        <f>SUM(G9:G13)</f>
        <v>0</v>
      </c>
      <c r="H14" s="65"/>
      <c r="I14" s="80">
        <f>SUM(I9:I13)</f>
        <v>0</v>
      </c>
      <c r="J14" s="81">
        <f>SUM(J9:J13)</f>
        <v>1367</v>
      </c>
      <c r="L14" s="19"/>
      <c r="M14" s="15"/>
      <c r="N14" s="15"/>
      <c r="O14" s="15"/>
    </row>
    <row r="15" spans="5:15" ht="12.75">
      <c r="E15" s="71"/>
      <c r="F15" s="65"/>
      <c r="G15" s="65"/>
      <c r="H15" s="65"/>
      <c r="I15" s="65"/>
      <c r="J15" s="65"/>
      <c r="L15" s="19"/>
      <c r="M15" s="15"/>
      <c r="N15" s="15"/>
      <c r="O15" s="15"/>
    </row>
    <row r="16" spans="1:15" ht="12.75">
      <c r="A16" s="11" t="s">
        <v>2</v>
      </c>
      <c r="B16" s="65" t="s">
        <v>3</v>
      </c>
      <c r="E16" s="71"/>
      <c r="F16" s="65"/>
      <c r="G16" s="65"/>
      <c r="H16" s="65"/>
      <c r="I16" s="65"/>
      <c r="J16" s="65"/>
      <c r="L16" s="19"/>
      <c r="M16" s="15"/>
      <c r="N16" s="15"/>
      <c r="O16" s="15"/>
    </row>
    <row r="17" spans="1:15" ht="12.75">
      <c r="A17" s="9">
        <v>1</v>
      </c>
      <c r="B17" s="14" t="s">
        <v>13</v>
      </c>
      <c r="C17" s="115"/>
      <c r="D17" s="115"/>
      <c r="E17" s="71"/>
      <c r="F17" s="66" t="s">
        <v>29</v>
      </c>
      <c r="G17" s="79">
        <f>SUM(G10:G12)</f>
        <v>0</v>
      </c>
      <c r="H17" s="65"/>
      <c r="I17" s="80">
        <f>G17/$I$7</f>
        <v>0</v>
      </c>
      <c r="J17" s="81">
        <f>SUM(J10:J12)</f>
        <v>638</v>
      </c>
      <c r="L17" s="19"/>
      <c r="M17" s="15"/>
      <c r="N17" s="15"/>
      <c r="O17" s="15"/>
    </row>
    <row r="18" spans="1:15" ht="12.75">
      <c r="A18" s="9">
        <v>2</v>
      </c>
      <c r="B18" s="14" t="s">
        <v>14</v>
      </c>
      <c r="C18" s="115"/>
      <c r="D18" s="115"/>
      <c r="E18" s="71"/>
      <c r="F18" s="66" t="s">
        <v>30</v>
      </c>
      <c r="G18" s="93">
        <v>0</v>
      </c>
      <c r="H18" s="65"/>
      <c r="I18" s="80">
        <f>G18/$I$7</f>
        <v>0</v>
      </c>
      <c r="J18" s="81"/>
      <c r="L18" s="19"/>
      <c r="M18" s="15"/>
      <c r="N18" s="15"/>
      <c r="O18" s="15"/>
    </row>
    <row r="19" spans="1:15" ht="12.75">
      <c r="A19" s="9">
        <v>3</v>
      </c>
      <c r="B19" s="14" t="s">
        <v>15</v>
      </c>
      <c r="C19" s="110"/>
      <c r="D19" s="111"/>
      <c r="E19" s="71"/>
      <c r="F19" s="66" t="s">
        <v>31</v>
      </c>
      <c r="G19" s="93">
        <v>0</v>
      </c>
      <c r="H19" s="107" t="str">
        <f>IF(G18*G19&lt;&gt;0,G19/G18*100&amp;" %","-")</f>
        <v>-</v>
      </c>
      <c r="I19" s="80">
        <f>G19/$I$7</f>
        <v>0</v>
      </c>
      <c r="J19" s="87"/>
      <c r="L19" s="19"/>
      <c r="M19" s="15"/>
      <c r="N19" s="15"/>
      <c r="O19" s="15"/>
    </row>
    <row r="20" spans="1:15" ht="13.5" thickBot="1">
      <c r="A20" s="9">
        <v>4</v>
      </c>
      <c r="B20" s="14" t="s">
        <v>16</v>
      </c>
      <c r="C20" s="110"/>
      <c r="D20" s="111"/>
      <c r="E20" s="71"/>
      <c r="F20" s="88" t="s">
        <v>32</v>
      </c>
      <c r="G20" s="92">
        <f>SUM(G18:G19)</f>
        <v>0</v>
      </c>
      <c r="H20" s="89"/>
      <c r="I20" s="90">
        <f>G20/$I$7</f>
        <v>0</v>
      </c>
      <c r="J20" s="91"/>
      <c r="L20" s="19"/>
      <c r="M20" s="15"/>
      <c r="N20" s="15"/>
      <c r="O20" s="15"/>
    </row>
    <row r="21" spans="1:15" ht="13.5" thickTop="1">
      <c r="A21" s="9">
        <v>5</v>
      </c>
      <c r="B21" s="14" t="s">
        <v>17</v>
      </c>
      <c r="C21" s="56"/>
      <c r="D21" s="57"/>
      <c r="E21" s="65"/>
      <c r="F21" s="65"/>
      <c r="G21" s="65"/>
      <c r="H21" s="65"/>
      <c r="I21" s="65"/>
      <c r="J21" s="65"/>
      <c r="L21" s="19"/>
      <c r="M21" s="15"/>
      <c r="N21" s="15"/>
      <c r="O21" s="15"/>
    </row>
    <row r="22" spans="1:15" ht="12.75">
      <c r="A22" s="9">
        <v>6</v>
      </c>
      <c r="B22" s="14" t="s">
        <v>18</v>
      </c>
      <c r="C22" s="108"/>
      <c r="D22" s="109"/>
      <c r="E22" s="65"/>
      <c r="F22" s="65"/>
      <c r="G22" s="65"/>
      <c r="H22" s="65"/>
      <c r="I22" s="65"/>
      <c r="J22" s="65"/>
      <c r="L22" s="19"/>
      <c r="M22" s="15"/>
      <c r="N22" s="15"/>
      <c r="O22" s="15"/>
    </row>
    <row r="23" spans="1:15" ht="12">
      <c r="A23" s="9">
        <v>7</v>
      </c>
      <c r="B23" s="14" t="s">
        <v>19</v>
      </c>
      <c r="C23" s="110"/>
      <c r="D23" s="111"/>
      <c r="L23" s="19"/>
      <c r="M23" s="15"/>
      <c r="N23" s="15"/>
      <c r="O23" s="15"/>
    </row>
    <row r="24" spans="1:15" ht="12">
      <c r="A24" s="9">
        <v>8</v>
      </c>
      <c r="B24" s="14" t="s">
        <v>20</v>
      </c>
      <c r="C24" s="110"/>
      <c r="D24" s="111"/>
      <c r="F24" s="21"/>
      <c r="L24" s="22"/>
      <c r="M24" s="15"/>
      <c r="N24" s="15"/>
      <c r="O24" s="15"/>
    </row>
    <row r="25" spans="12:15" ht="12">
      <c r="L25" s="22"/>
      <c r="M25" s="15"/>
      <c r="N25" s="15"/>
      <c r="O25" s="15"/>
    </row>
    <row r="26" spans="2:4" ht="12">
      <c r="B26" s="14"/>
      <c r="C26" s="23"/>
      <c r="D26" s="23"/>
    </row>
    <row r="27" ht="12.75" thickBot="1"/>
    <row r="28" spans="1:10" s="95" customFormat="1" ht="12.75">
      <c r="A28" s="94"/>
      <c r="B28" s="96" t="s">
        <v>405</v>
      </c>
      <c r="C28" s="97"/>
      <c r="D28" s="97"/>
      <c r="E28" s="97"/>
      <c r="F28" s="97"/>
      <c r="G28" s="97"/>
      <c r="H28" s="97"/>
      <c r="I28" s="97"/>
      <c r="J28" s="98"/>
    </row>
    <row r="29" spans="1:10" s="95" customFormat="1" ht="28.5" customHeight="1">
      <c r="A29" s="94"/>
      <c r="B29" s="112" t="s">
        <v>404</v>
      </c>
      <c r="C29" s="113"/>
      <c r="D29" s="113"/>
      <c r="E29" s="113"/>
      <c r="F29" s="113"/>
      <c r="G29" s="113"/>
      <c r="H29" s="113"/>
      <c r="I29" s="113"/>
      <c r="J29" s="114"/>
    </row>
    <row r="30" spans="1:10" s="95" customFormat="1" ht="12.75">
      <c r="A30" s="94"/>
      <c r="B30" s="112" t="s">
        <v>391</v>
      </c>
      <c r="C30" s="113"/>
      <c r="D30" s="113"/>
      <c r="E30" s="113"/>
      <c r="F30" s="113"/>
      <c r="G30" s="113"/>
      <c r="H30" s="113"/>
      <c r="I30" s="113"/>
      <c r="J30" s="114"/>
    </row>
    <row r="31" spans="1:10" s="95" customFormat="1" ht="27.75" customHeight="1">
      <c r="A31" s="94"/>
      <c r="B31" s="112" t="s">
        <v>422</v>
      </c>
      <c r="C31" s="113"/>
      <c r="D31" s="113"/>
      <c r="E31" s="113"/>
      <c r="F31" s="113"/>
      <c r="G31" s="113"/>
      <c r="H31" s="113"/>
      <c r="I31" s="113"/>
      <c r="J31" s="114"/>
    </row>
    <row r="32" spans="1:10" s="95" customFormat="1" ht="12.75" customHeight="1">
      <c r="A32" s="94"/>
      <c r="B32" s="112" t="s">
        <v>384</v>
      </c>
      <c r="C32" s="113"/>
      <c r="D32" s="113"/>
      <c r="E32" s="113"/>
      <c r="F32" s="113"/>
      <c r="G32" s="113"/>
      <c r="H32" s="113"/>
      <c r="I32" s="113"/>
      <c r="J32" s="114"/>
    </row>
    <row r="33" spans="1:10" s="95" customFormat="1" ht="12.75">
      <c r="A33" s="94"/>
      <c r="B33" s="112" t="s">
        <v>388</v>
      </c>
      <c r="C33" s="113"/>
      <c r="D33" s="113"/>
      <c r="E33" s="113"/>
      <c r="F33" s="113"/>
      <c r="G33" s="113"/>
      <c r="H33" s="113"/>
      <c r="I33" s="113"/>
      <c r="J33" s="114"/>
    </row>
    <row r="34" spans="1:10" s="95" customFormat="1" ht="12.75">
      <c r="A34" s="94"/>
      <c r="B34" s="99" t="s">
        <v>418</v>
      </c>
      <c r="C34" s="100"/>
      <c r="D34" s="100"/>
      <c r="E34" s="100"/>
      <c r="F34" s="100"/>
      <c r="G34" s="100"/>
      <c r="H34" s="100"/>
      <c r="I34" s="100"/>
      <c r="J34" s="101"/>
    </row>
    <row r="35" spans="1:10" s="95" customFormat="1" ht="12.75">
      <c r="A35" s="94"/>
      <c r="B35" s="99" t="s">
        <v>408</v>
      </c>
      <c r="C35" s="100"/>
      <c r="D35" s="100"/>
      <c r="E35" s="100"/>
      <c r="F35" s="100"/>
      <c r="G35" s="100"/>
      <c r="H35" s="100"/>
      <c r="I35" s="100"/>
      <c r="J35" s="101"/>
    </row>
    <row r="36" spans="1:10" s="95" customFormat="1" ht="24.75" customHeight="1">
      <c r="A36" s="94"/>
      <c r="B36" s="112" t="s">
        <v>420</v>
      </c>
      <c r="C36" s="113"/>
      <c r="D36" s="113"/>
      <c r="E36" s="113"/>
      <c r="F36" s="113"/>
      <c r="G36" s="113"/>
      <c r="H36" s="113"/>
      <c r="I36" s="113"/>
      <c r="J36" s="114"/>
    </row>
    <row r="37" spans="1:10" s="95" customFormat="1" ht="29.25" customHeight="1">
      <c r="A37" s="94"/>
      <c r="B37" s="112" t="s">
        <v>421</v>
      </c>
      <c r="C37" s="113"/>
      <c r="D37" s="113"/>
      <c r="E37" s="113"/>
      <c r="F37" s="113"/>
      <c r="G37" s="113"/>
      <c r="H37" s="113"/>
      <c r="I37" s="113"/>
      <c r="J37" s="114"/>
    </row>
    <row r="38" spans="1:10" s="95" customFormat="1" ht="12.75">
      <c r="A38" s="94"/>
      <c r="B38" s="102"/>
      <c r="C38" s="100"/>
      <c r="D38" s="100"/>
      <c r="E38" s="100"/>
      <c r="F38" s="100"/>
      <c r="G38" s="100"/>
      <c r="H38" s="100"/>
      <c r="I38" s="100"/>
      <c r="J38" s="101"/>
    </row>
    <row r="39" spans="1:10" s="95" customFormat="1" ht="12.75">
      <c r="A39" s="94"/>
      <c r="B39" s="103" t="s">
        <v>406</v>
      </c>
      <c r="C39" s="100"/>
      <c r="D39" s="100"/>
      <c r="E39" s="100"/>
      <c r="F39" s="100"/>
      <c r="G39" s="100"/>
      <c r="H39" s="100"/>
      <c r="I39" s="100"/>
      <c r="J39" s="101"/>
    </row>
    <row r="40" spans="1:10" s="95" customFormat="1" ht="27.75" customHeight="1">
      <c r="A40" s="94"/>
      <c r="B40" s="112" t="s">
        <v>413</v>
      </c>
      <c r="C40" s="113"/>
      <c r="D40" s="113"/>
      <c r="E40" s="113"/>
      <c r="F40" s="113"/>
      <c r="G40" s="113"/>
      <c r="H40" s="113"/>
      <c r="I40" s="113"/>
      <c r="J40" s="114"/>
    </row>
    <row r="41" spans="1:10" s="95" customFormat="1" ht="25.5" customHeight="1">
      <c r="A41" s="94"/>
      <c r="B41" s="112" t="s">
        <v>414</v>
      </c>
      <c r="C41" s="113"/>
      <c r="D41" s="113"/>
      <c r="E41" s="113"/>
      <c r="F41" s="113"/>
      <c r="G41" s="113"/>
      <c r="H41" s="113"/>
      <c r="I41" s="113"/>
      <c r="J41" s="114"/>
    </row>
    <row r="42" spans="1:10" s="95" customFormat="1" ht="12.75">
      <c r="A42" s="94"/>
      <c r="B42" s="99" t="s">
        <v>407</v>
      </c>
      <c r="C42" s="104"/>
      <c r="D42" s="104"/>
      <c r="E42" s="104"/>
      <c r="F42" s="104"/>
      <c r="G42" s="104"/>
      <c r="H42" s="104"/>
      <c r="I42" s="104"/>
      <c r="J42" s="105"/>
    </row>
    <row r="43" spans="1:10" s="95" customFormat="1" ht="12.75">
      <c r="A43" s="94"/>
      <c r="B43" s="99" t="s">
        <v>410</v>
      </c>
      <c r="C43" s="104"/>
      <c r="D43" s="104"/>
      <c r="E43" s="104"/>
      <c r="F43" s="104"/>
      <c r="G43" s="104"/>
      <c r="H43" s="104"/>
      <c r="I43" s="104"/>
      <c r="J43" s="105"/>
    </row>
    <row r="44" spans="1:10" s="95" customFormat="1" ht="27" customHeight="1">
      <c r="A44" s="94"/>
      <c r="B44" s="112" t="s">
        <v>411</v>
      </c>
      <c r="C44" s="113"/>
      <c r="D44" s="113"/>
      <c r="E44" s="113"/>
      <c r="F44" s="113"/>
      <c r="G44" s="113"/>
      <c r="H44" s="113"/>
      <c r="I44" s="113"/>
      <c r="J44" s="114"/>
    </row>
    <row r="45" spans="1:10" s="95" customFormat="1" ht="13.5" customHeight="1" thickBot="1">
      <c r="A45" s="94"/>
      <c r="B45" s="117" t="s">
        <v>412</v>
      </c>
      <c r="C45" s="118"/>
      <c r="D45" s="118"/>
      <c r="E45" s="118"/>
      <c r="F45" s="118"/>
      <c r="G45" s="118"/>
      <c r="H45" s="118"/>
      <c r="I45" s="118"/>
      <c r="J45" s="119"/>
    </row>
    <row r="46" ht="12.75" thickBot="1"/>
    <row r="47" spans="2:10" ht="12">
      <c r="B47" s="24"/>
      <c r="C47" s="25"/>
      <c r="D47" s="25"/>
      <c r="E47" s="25"/>
      <c r="F47" s="25"/>
      <c r="G47" s="25"/>
      <c r="H47" s="25"/>
      <c r="I47" s="25"/>
      <c r="J47" s="26"/>
    </row>
    <row r="48" spans="1:15" ht="12">
      <c r="A48" s="11" t="s">
        <v>35</v>
      </c>
      <c r="B48" s="27" t="str">
        <f>"Etapa de "&amp;LOWER(F9)</f>
        <v>Etapa de desarrollo</v>
      </c>
      <c r="C48" s="28"/>
      <c r="D48" s="29" t="s">
        <v>36</v>
      </c>
      <c r="E48" s="30">
        <v>41640</v>
      </c>
      <c r="F48" s="29" t="s">
        <v>37</v>
      </c>
      <c r="G48" s="30">
        <v>42005</v>
      </c>
      <c r="H48" s="29" t="s">
        <v>38</v>
      </c>
      <c r="I48" s="31">
        <f>G48-E48</f>
        <v>365</v>
      </c>
      <c r="J48" s="32">
        <f>ROUND(I48/30,0)</f>
        <v>12</v>
      </c>
      <c r="L48" s="13" t="s">
        <v>379</v>
      </c>
      <c r="M48" s="12"/>
      <c r="N48" s="12"/>
      <c r="O48" s="12"/>
    </row>
    <row r="49" spans="2:15" ht="12.75" thickBot="1">
      <c r="B49" s="33"/>
      <c r="C49" s="34"/>
      <c r="D49" s="34"/>
      <c r="E49" s="34"/>
      <c r="F49" s="34"/>
      <c r="G49" s="34"/>
      <c r="H49" s="34"/>
      <c r="I49" s="34"/>
      <c r="J49" s="35"/>
      <c r="L49" s="54" t="s">
        <v>378</v>
      </c>
      <c r="M49" s="17"/>
      <c r="N49" s="17"/>
      <c r="O49" s="17"/>
    </row>
    <row r="50" spans="12:15" ht="12">
      <c r="L50" s="19"/>
      <c r="M50" s="15"/>
      <c r="N50" s="15"/>
      <c r="O50" s="15"/>
    </row>
    <row r="51" spans="2:15" ht="12">
      <c r="B51" s="11" t="s">
        <v>59</v>
      </c>
      <c r="L51" s="19"/>
      <c r="M51" s="15"/>
      <c r="N51" s="15"/>
      <c r="O51" s="15"/>
    </row>
    <row r="52" spans="1:15" ht="12">
      <c r="A52" s="9">
        <v>1</v>
      </c>
      <c r="B52" s="14" t="s">
        <v>39</v>
      </c>
      <c r="C52" s="116">
        <v>0</v>
      </c>
      <c r="D52" s="116"/>
      <c r="L52" s="19"/>
      <c r="M52" s="15"/>
      <c r="N52" s="15"/>
      <c r="O52" s="15"/>
    </row>
    <row r="53" spans="1:15" ht="12">
      <c r="A53" s="9">
        <v>2</v>
      </c>
      <c r="B53" s="14" t="s">
        <v>40</v>
      </c>
      <c r="C53" s="116">
        <v>0</v>
      </c>
      <c r="D53" s="116"/>
      <c r="L53" s="19"/>
      <c r="M53" s="15"/>
      <c r="N53" s="15"/>
      <c r="O53" s="15"/>
    </row>
    <row r="54" spans="1:15" ht="12">
      <c r="A54" s="9">
        <v>3</v>
      </c>
      <c r="B54" s="14" t="s">
        <v>41</v>
      </c>
      <c r="C54" s="116">
        <v>0</v>
      </c>
      <c r="D54" s="116"/>
      <c r="L54" s="19"/>
      <c r="M54" s="15"/>
      <c r="N54" s="15"/>
      <c r="O54" s="15"/>
    </row>
    <row r="55" spans="1:15" ht="12">
      <c r="A55" s="9">
        <v>4</v>
      </c>
      <c r="B55" s="14" t="s">
        <v>42</v>
      </c>
      <c r="C55" s="116">
        <v>0</v>
      </c>
      <c r="D55" s="116"/>
      <c r="L55" s="19"/>
      <c r="M55" s="15"/>
      <c r="N55" s="15"/>
      <c r="O55" s="15"/>
    </row>
    <row r="56" spans="1:15" ht="12">
      <c r="A56" s="9">
        <v>5</v>
      </c>
      <c r="B56" s="14" t="s">
        <v>43</v>
      </c>
      <c r="C56" s="116">
        <v>0</v>
      </c>
      <c r="D56" s="116"/>
      <c r="L56" s="19"/>
      <c r="M56" s="15"/>
      <c r="N56" s="15"/>
      <c r="O56" s="15"/>
    </row>
    <row r="57" spans="2:15" ht="12">
      <c r="B57" s="36"/>
      <c r="C57" s="36"/>
      <c r="D57" s="36"/>
      <c r="E57" s="36"/>
      <c r="F57" s="36"/>
      <c r="G57" s="36"/>
      <c r="H57" s="36"/>
      <c r="I57" s="36"/>
      <c r="J57" s="36"/>
      <c r="L57" s="19"/>
      <c r="M57" s="15"/>
      <c r="N57" s="15"/>
      <c r="O57" s="15"/>
    </row>
    <row r="58" spans="12:15" ht="12">
      <c r="L58" s="19"/>
      <c r="M58" s="15"/>
      <c r="N58" s="15"/>
      <c r="O58" s="15"/>
    </row>
    <row r="59" spans="7:15" ht="12.75">
      <c r="G59" s="49"/>
      <c r="H59" s="49"/>
      <c r="I59" s="50" t="str">
        <f>"Total etapa de "&amp;LOWER(F9)&amp;" en pesos chilenos"</f>
        <v>Total etapa de desarrollo en pesos chilenos</v>
      </c>
      <c r="J59" s="51">
        <f>SUM(C52:D56)</f>
        <v>0</v>
      </c>
      <c r="L59" s="15"/>
      <c r="M59" s="15"/>
      <c r="N59" s="15"/>
      <c r="O59" s="15"/>
    </row>
    <row r="60" spans="7:15" ht="12.75">
      <c r="G60" s="49"/>
      <c r="H60" s="49"/>
      <c r="I60" s="52" t="s">
        <v>44</v>
      </c>
      <c r="J60" s="53">
        <f>J59/$I$7</f>
        <v>0</v>
      </c>
      <c r="L60" s="15"/>
      <c r="M60" s="15"/>
      <c r="N60" s="15"/>
      <c r="O60" s="15"/>
    </row>
    <row r="61" spans="12:15" ht="12.75" thickBot="1">
      <c r="L61" s="15"/>
      <c r="M61" s="15"/>
      <c r="N61" s="15"/>
      <c r="O61" s="15"/>
    </row>
    <row r="62" spans="2:10" ht="12">
      <c r="B62" s="24"/>
      <c r="C62" s="25"/>
      <c r="D62" s="25"/>
      <c r="E62" s="25"/>
      <c r="F62" s="25"/>
      <c r="G62" s="25"/>
      <c r="H62" s="25"/>
      <c r="I62" s="25"/>
      <c r="J62" s="26"/>
    </row>
    <row r="63" spans="1:15" ht="12">
      <c r="A63" s="11" t="s">
        <v>45</v>
      </c>
      <c r="B63" s="27" t="str">
        <f>"Etapa de "&amp;LOWER(F10)</f>
        <v>Etapa de pre-producción</v>
      </c>
      <c r="C63" s="28"/>
      <c r="D63" s="29" t="s">
        <v>36</v>
      </c>
      <c r="E63" s="30">
        <v>42795</v>
      </c>
      <c r="F63" s="29" t="s">
        <v>37</v>
      </c>
      <c r="G63" s="30">
        <v>43070</v>
      </c>
      <c r="H63" s="29" t="s">
        <v>38</v>
      </c>
      <c r="I63" s="31">
        <f>G63-E63</f>
        <v>275</v>
      </c>
      <c r="J63" s="32">
        <f>ROUND(I63/30,0)</f>
        <v>9</v>
      </c>
      <c r="L63" s="13" t="s">
        <v>379</v>
      </c>
      <c r="M63" s="12"/>
      <c r="N63" s="12"/>
      <c r="O63" s="12"/>
    </row>
    <row r="64" spans="2:15" ht="12.75" thickBot="1">
      <c r="B64" s="33"/>
      <c r="C64" s="34"/>
      <c r="D64" s="34"/>
      <c r="E64" s="34"/>
      <c r="F64" s="34"/>
      <c r="G64" s="34"/>
      <c r="H64" s="34"/>
      <c r="I64" s="34"/>
      <c r="J64" s="35"/>
      <c r="L64" s="54" t="s">
        <v>378</v>
      </c>
      <c r="M64" s="17"/>
      <c r="N64" s="17"/>
      <c r="O64" s="17"/>
    </row>
    <row r="65" spans="1:15" ht="12">
      <c r="A65" s="11" t="s">
        <v>46</v>
      </c>
      <c r="B65" s="12" t="str">
        <f>"Oficina "&amp;LOWER($F$10)</f>
        <v>Oficina pre-producción</v>
      </c>
      <c r="L65" s="19"/>
      <c r="M65" s="15"/>
      <c r="N65" s="15"/>
      <c r="O65" s="15"/>
    </row>
    <row r="66" spans="2:15" ht="12">
      <c r="B66" s="122" t="str">
        <f>"* Valor de arriendo, mantenimiento, aseo, insumos de oficina como cuentas de luz, internet, etc. durante la etapa de "&amp;LOWER($F$10)</f>
        <v>* Valor de arriendo, mantenimiento, aseo, insumos de oficina como cuentas de luz, internet, etc. durante la etapa de pre-producción</v>
      </c>
      <c r="C66" s="122"/>
      <c r="D66" s="122"/>
      <c r="E66" s="122"/>
      <c r="F66" s="122"/>
      <c r="L66" s="19"/>
      <c r="M66" s="15"/>
      <c r="N66" s="15"/>
      <c r="O66" s="15"/>
    </row>
    <row r="67" spans="2:15" ht="12">
      <c r="B67" s="17"/>
      <c r="L67" s="19"/>
      <c r="M67" s="15"/>
      <c r="N67" s="15"/>
      <c r="O67" s="15"/>
    </row>
    <row r="68" spans="1:15" ht="12">
      <c r="A68" s="9">
        <v>1</v>
      </c>
      <c r="B68" s="40" t="str">
        <f>"Arriendo oficina "&amp;LOWER(F10)</f>
        <v>Arriendo oficina pre-producción</v>
      </c>
      <c r="C68" s="41">
        <v>0</v>
      </c>
      <c r="D68" s="42" t="s">
        <v>55</v>
      </c>
      <c r="E68" s="43" t="s">
        <v>48</v>
      </c>
      <c r="F68" s="18">
        <v>0</v>
      </c>
      <c r="G68" s="43" t="s">
        <v>49</v>
      </c>
      <c r="H68" s="18">
        <v>0</v>
      </c>
      <c r="I68" s="44">
        <f>IF(H68+F68=0,"","= "&amp;ROUNDDOWN((H68/(F68)*100),0)&amp;"% del Neto / "&amp;ROUNDDOWN((H68/(H68+F68)*100),0)&amp;"% del Bruto")</f>
      </c>
      <c r="J68" s="20">
        <f>C68*(F68+H68)</f>
        <v>0</v>
      </c>
      <c r="L68" s="19"/>
      <c r="M68" s="15"/>
      <c r="N68" s="15"/>
      <c r="O68" s="15"/>
    </row>
    <row r="69" spans="1:15" ht="12">
      <c r="A69" s="9">
        <v>2</v>
      </c>
      <c r="B69" s="40" t="s">
        <v>394</v>
      </c>
      <c r="C69" s="41">
        <v>0</v>
      </c>
      <c r="D69" s="42" t="s">
        <v>55</v>
      </c>
      <c r="E69" s="43" t="s">
        <v>48</v>
      </c>
      <c r="F69" s="18">
        <v>0</v>
      </c>
      <c r="G69" s="43" t="s">
        <v>49</v>
      </c>
      <c r="H69" s="18">
        <v>0</v>
      </c>
      <c r="I69" s="44">
        <f>IF(H69+F69=0,"","= "&amp;ROUNDDOWN((H69/(F69)*100),0)&amp;"% del Neto / "&amp;ROUNDDOWN((H69/(H69+F69)*100),0)&amp;"% del Bruto")</f>
      </c>
      <c r="J69" s="20">
        <f>C69*(F69+H69)</f>
        <v>0</v>
      </c>
      <c r="L69" s="19"/>
      <c r="M69" s="15"/>
      <c r="N69" s="15"/>
      <c r="O69" s="15"/>
    </row>
    <row r="70" spans="1:15" ht="12">
      <c r="A70" s="9">
        <v>3</v>
      </c>
      <c r="B70" s="40" t="s">
        <v>395</v>
      </c>
      <c r="C70" s="41">
        <v>0</v>
      </c>
      <c r="D70" s="42" t="s">
        <v>55</v>
      </c>
      <c r="E70" s="43" t="s">
        <v>48</v>
      </c>
      <c r="F70" s="18">
        <v>0</v>
      </c>
      <c r="G70" s="43" t="s">
        <v>49</v>
      </c>
      <c r="H70" s="18">
        <v>0</v>
      </c>
      <c r="I70" s="44">
        <f>IF(H70+F70=0,"","= "&amp;ROUNDDOWN((H70/(F70)*100),0)&amp;"% del Neto / "&amp;ROUNDDOWN((H70/(H70+F70)*100),0)&amp;"% del Bruto")</f>
      </c>
      <c r="J70" s="20">
        <f>C70*(F70+H70)</f>
        <v>0</v>
      </c>
      <c r="L70" s="19"/>
      <c r="M70" s="15"/>
      <c r="N70" s="15"/>
      <c r="O70" s="15"/>
    </row>
    <row r="71" spans="1:15" ht="12">
      <c r="A71" s="9">
        <v>4</v>
      </c>
      <c r="B71" s="40" t="s">
        <v>47</v>
      </c>
      <c r="C71" s="41">
        <v>0</v>
      </c>
      <c r="D71" s="42" t="s">
        <v>55</v>
      </c>
      <c r="E71" s="43" t="s">
        <v>48</v>
      </c>
      <c r="F71" s="18">
        <v>0</v>
      </c>
      <c r="G71" s="43" t="s">
        <v>49</v>
      </c>
      <c r="H71" s="18">
        <v>0</v>
      </c>
      <c r="I71" s="44">
        <f>IF(H71+F71=0,"","= "&amp;ROUNDDOWN((H71/(F71)*100),0)&amp;"% del Neto / "&amp;ROUNDDOWN((H71/(H71+F71)*100),0)&amp;"% del Bruto")</f>
      </c>
      <c r="J71" s="20">
        <f>C71*(F71+H71)</f>
        <v>0</v>
      </c>
      <c r="L71" s="19"/>
      <c r="M71" s="15"/>
      <c r="N71" s="15"/>
      <c r="O71" s="15"/>
    </row>
    <row r="72" spans="2:15" ht="12">
      <c r="B72" s="40"/>
      <c r="C72" s="45"/>
      <c r="D72" s="42"/>
      <c r="E72" s="43"/>
      <c r="F72" s="16"/>
      <c r="G72" s="43"/>
      <c r="H72" s="16"/>
      <c r="J72" s="20"/>
      <c r="L72" s="19"/>
      <c r="M72" s="15"/>
      <c r="N72" s="15"/>
      <c r="O72" s="15"/>
    </row>
    <row r="73" spans="2:15" ht="12">
      <c r="B73" s="46" t="s">
        <v>415</v>
      </c>
      <c r="L73" s="19"/>
      <c r="M73" s="15"/>
      <c r="N73" s="15"/>
      <c r="O73" s="15"/>
    </row>
    <row r="74" spans="9:15" ht="12">
      <c r="I74" s="43" t="str">
        <f>"Total "&amp;LOWER(B65)</f>
        <v>Total oficina pre-producción</v>
      </c>
      <c r="J74" s="20">
        <f>SUM(J68:J73)</f>
        <v>0</v>
      </c>
      <c r="L74" s="106"/>
      <c r="M74" s="15"/>
      <c r="N74" s="15"/>
      <c r="O74" s="15"/>
    </row>
    <row r="75" spans="2:15" ht="12">
      <c r="B75" s="36"/>
      <c r="C75" s="36"/>
      <c r="D75" s="36"/>
      <c r="E75" s="36"/>
      <c r="F75" s="36"/>
      <c r="G75" s="36"/>
      <c r="H75" s="36"/>
      <c r="I75" s="36"/>
      <c r="J75" s="36"/>
      <c r="L75" s="19"/>
      <c r="M75" s="15"/>
      <c r="N75" s="15"/>
      <c r="O75" s="15"/>
    </row>
    <row r="76" spans="1:15" ht="12">
      <c r="A76" s="11" t="s">
        <v>50</v>
      </c>
      <c r="B76" s="12" t="str">
        <f>"Contratos equipo de trabajo "&amp;LOWER($F$10)</f>
        <v>Contratos equipo de trabajo pre-producción</v>
      </c>
      <c r="L76" s="19"/>
      <c r="M76" s="15"/>
      <c r="N76" s="15"/>
      <c r="O76" s="15"/>
    </row>
    <row r="77" spans="2:15" ht="12">
      <c r="B77" s="122" t="str">
        <f>"* Sueldos y cargas sociales del equipo de trabajo y/o personal administrativo durante la etapa de "&amp;LOWER($F$10)</f>
        <v>* Sueldos y cargas sociales del equipo de trabajo y/o personal administrativo durante la etapa de pre-producción</v>
      </c>
      <c r="C77" s="122"/>
      <c r="D77" s="122"/>
      <c r="E77" s="122"/>
      <c r="L77" s="19"/>
      <c r="M77" s="15"/>
      <c r="N77" s="15"/>
      <c r="O77" s="15"/>
    </row>
    <row r="78" spans="2:15" ht="12">
      <c r="B78" s="17"/>
      <c r="L78" s="19"/>
      <c r="M78" s="15"/>
      <c r="N78" s="15"/>
      <c r="O78" s="15"/>
    </row>
    <row r="79" spans="1:15" ht="12.75" customHeight="1">
      <c r="A79" s="9">
        <v>1</v>
      </c>
      <c r="B79" s="40" t="s">
        <v>360</v>
      </c>
      <c r="C79" s="41">
        <v>0</v>
      </c>
      <c r="D79" s="10" t="s">
        <v>390</v>
      </c>
      <c r="E79" s="43" t="str">
        <f>"Costo líquido por "&amp;IF(D79="día(s)","día","mes")&amp;" = "</f>
        <v>Costo líquido por mes = </v>
      </c>
      <c r="F79" s="18">
        <v>0</v>
      </c>
      <c r="G79" s="120" t="str">
        <f>"Carga trabajador + empleador por "&amp;IF(D79="día(s)","día","mes")&amp;" ("&amp;IF(F79=0," %",TEXT(ROUND(I79/(F79+I79),2),"#%"))&amp;") ="</f>
        <v>Carga trabajador + empleador por mes ( %) =</v>
      </c>
      <c r="H79" s="121"/>
      <c r="I79" s="18">
        <v>0</v>
      </c>
      <c r="J79" s="20">
        <f>C79*(F79+I79)</f>
        <v>0</v>
      </c>
      <c r="L79" s="19"/>
      <c r="M79" s="15"/>
      <c r="N79" s="15"/>
      <c r="O79" s="15"/>
    </row>
    <row r="80" spans="1:15" ht="12.75" customHeight="1">
      <c r="A80" s="9">
        <v>2</v>
      </c>
      <c r="B80" s="40" t="s">
        <v>396</v>
      </c>
      <c r="C80" s="41">
        <v>0</v>
      </c>
      <c r="D80" s="10" t="s">
        <v>390</v>
      </c>
      <c r="E80" s="43" t="str">
        <f>"Costo líquido por "&amp;IF(D80="día(s)","día","mes")&amp;" = "</f>
        <v>Costo líquido por mes = </v>
      </c>
      <c r="F80" s="18">
        <v>0</v>
      </c>
      <c r="G80" s="120" t="str">
        <f>"Carga trabajador + empleador por "&amp;IF(D80="día(s)","día","mes")&amp;" ("&amp;IF(F80=0," %",TEXT(ROUND(I80/(F80+I80),2),"#%"))&amp;") ="</f>
        <v>Carga trabajador + empleador por mes ( %) =</v>
      </c>
      <c r="H80" s="121"/>
      <c r="I80" s="18">
        <v>0</v>
      </c>
      <c r="J80" s="20">
        <f>C80*(F80+I80)</f>
        <v>0</v>
      </c>
      <c r="L80" s="19"/>
      <c r="M80" s="15"/>
      <c r="N80" s="15"/>
      <c r="O80" s="15"/>
    </row>
    <row r="81" spans="1:15" ht="12.75" customHeight="1">
      <c r="A81" s="9">
        <v>3</v>
      </c>
      <c r="B81" s="40" t="s">
        <v>58</v>
      </c>
      <c r="C81" s="41">
        <v>0</v>
      </c>
      <c r="D81" s="10" t="s">
        <v>390</v>
      </c>
      <c r="E81" s="43" t="str">
        <f>"Costo líquido por "&amp;IF(D81="día(s)","día","mes")&amp;" = "</f>
        <v>Costo líquido por mes = </v>
      </c>
      <c r="F81" s="18">
        <v>0</v>
      </c>
      <c r="G81" s="120" t="str">
        <f>"Carga trabajador + empleador por "&amp;IF(D81="día(s)","día","mes")&amp;" ("&amp;IF(F81=0," %",TEXT(ROUND(I81/(F81+I81),2),"#%"))&amp;") ="</f>
        <v>Carga trabajador + empleador por mes ( %) =</v>
      </c>
      <c r="H81" s="121"/>
      <c r="I81" s="18">
        <v>0</v>
      </c>
      <c r="J81" s="20">
        <f>C81*(F81+I81)</f>
        <v>0</v>
      </c>
      <c r="L81" s="19"/>
      <c r="M81" s="15"/>
      <c r="N81" s="15"/>
      <c r="O81" s="15"/>
    </row>
    <row r="82" spans="2:15" ht="12">
      <c r="B82" s="46" t="s">
        <v>56</v>
      </c>
      <c r="L82" s="19"/>
      <c r="M82" s="15"/>
      <c r="N82" s="15"/>
      <c r="O82" s="15"/>
    </row>
    <row r="83" spans="2:15" ht="12">
      <c r="B83" s="46"/>
      <c r="L83" s="19"/>
      <c r="M83" s="15"/>
      <c r="N83" s="15"/>
      <c r="O83" s="15"/>
    </row>
    <row r="84" spans="9:15" ht="12">
      <c r="I84" s="43" t="str">
        <f>"Total "&amp;LOWER(B76)</f>
        <v>Total contratos equipo de trabajo pre-producción</v>
      </c>
      <c r="J84" s="20">
        <f>SUM(J79:J82)</f>
        <v>0</v>
      </c>
      <c r="L84" s="19"/>
      <c r="M84" s="15"/>
      <c r="N84" s="15"/>
      <c r="O84" s="15"/>
    </row>
    <row r="85" spans="2:15" ht="12">
      <c r="B85" s="36"/>
      <c r="C85" s="36"/>
      <c r="D85" s="36"/>
      <c r="E85" s="36"/>
      <c r="F85" s="36"/>
      <c r="G85" s="36"/>
      <c r="H85" s="36"/>
      <c r="I85" s="36"/>
      <c r="J85" s="36"/>
      <c r="L85" s="19"/>
      <c r="M85" s="15"/>
      <c r="N85" s="15"/>
      <c r="O85" s="15"/>
    </row>
    <row r="86" spans="1:15" ht="12">
      <c r="A86" s="11" t="s">
        <v>85</v>
      </c>
      <c r="B86" s="12" t="str">
        <f>"Gastos de operación - "&amp;LOWER($F$10)</f>
        <v>Gastos de operación - pre-producción</v>
      </c>
      <c r="L86" s="19"/>
      <c r="M86" s="15"/>
      <c r="N86" s="15"/>
      <c r="O86" s="15"/>
    </row>
    <row r="87" spans="2:15" ht="12">
      <c r="B87" s="123" t="str">
        <f>"* Compra de insumos, arriendos o contratación de servicios, incluida la asignación del responsable del proyecto en la etapa de "&amp;LOWER($F$10)</f>
        <v>* Compra de insumos, arriendos o contratación de servicios, incluida la asignación del responsable del proyecto en la etapa de pre-producción</v>
      </c>
      <c r="C87" s="123"/>
      <c r="D87" s="123"/>
      <c r="E87" s="123"/>
      <c r="F87" s="123"/>
      <c r="G87" s="123"/>
      <c r="L87" s="19"/>
      <c r="M87" s="15"/>
      <c r="N87" s="15"/>
      <c r="O87" s="15"/>
    </row>
    <row r="88" spans="2:15" ht="12">
      <c r="B88" s="17"/>
      <c r="L88" s="19"/>
      <c r="M88" s="15"/>
      <c r="N88" s="15"/>
      <c r="O88" s="15"/>
    </row>
    <row r="89" spans="1:15" ht="12">
      <c r="A89" s="9">
        <v>1</v>
      </c>
      <c r="B89" s="40" t="s">
        <v>409</v>
      </c>
      <c r="C89" s="41">
        <v>0</v>
      </c>
      <c r="D89" s="42" t="s">
        <v>55</v>
      </c>
      <c r="E89" s="43" t="s">
        <v>48</v>
      </c>
      <c r="F89" s="18">
        <v>0</v>
      </c>
      <c r="G89" s="43" t="s">
        <v>49</v>
      </c>
      <c r="H89" s="18">
        <v>0</v>
      </c>
      <c r="I89" s="44">
        <f>IF(H89+F89=0,"","= "&amp;ROUNDDOWN((H89/(F89)*100),0)&amp;"% del Neto / "&amp;ROUNDDOWN((H89/(H89+F89)*100),0)&amp;"% del Bruto")</f>
      </c>
      <c r="J89" s="20">
        <f>C89*(F89+H89)</f>
        <v>0</v>
      </c>
      <c r="L89" s="19"/>
      <c r="M89" s="15"/>
      <c r="N89" s="15"/>
      <c r="O89" s="15"/>
    </row>
    <row r="90" spans="1:15" ht="12">
      <c r="A90" s="9">
        <v>2</v>
      </c>
      <c r="B90" s="40" t="s">
        <v>93</v>
      </c>
      <c r="C90" s="41">
        <v>0</v>
      </c>
      <c r="D90" s="42" t="s">
        <v>55</v>
      </c>
      <c r="E90" s="43" t="s">
        <v>48</v>
      </c>
      <c r="F90" s="18">
        <v>0</v>
      </c>
      <c r="G90" s="43" t="s">
        <v>49</v>
      </c>
      <c r="H90" s="18">
        <v>0</v>
      </c>
      <c r="I90" s="44">
        <f>IF(H90+F90=0,"","= "&amp;ROUNDDOWN((H90/(F90)*100),0)&amp;"% del Neto / "&amp;ROUNDDOWN((H90/(H90+F90)*100),0)&amp;"% del Bruto")</f>
      </c>
      <c r="J90" s="20">
        <f>C90*(F90+H90)</f>
        <v>0</v>
      </c>
      <c r="L90" s="19"/>
      <c r="M90" s="15"/>
      <c r="N90" s="15"/>
      <c r="O90" s="15"/>
    </row>
    <row r="91" spans="1:15" ht="12">
      <c r="A91" s="9">
        <v>3</v>
      </c>
      <c r="B91" s="40" t="s">
        <v>47</v>
      </c>
      <c r="C91" s="41">
        <v>0</v>
      </c>
      <c r="D91" s="42" t="s">
        <v>55</v>
      </c>
      <c r="E91" s="43" t="s">
        <v>48</v>
      </c>
      <c r="F91" s="18">
        <v>0</v>
      </c>
      <c r="G91" s="43" t="s">
        <v>49</v>
      </c>
      <c r="H91" s="18">
        <v>0</v>
      </c>
      <c r="I91" s="44">
        <f>IF(H91+F91=0,"","= "&amp;ROUNDDOWN((H91/(F91)*100),0)&amp;"% del Neto / "&amp;ROUNDDOWN((H91/(H91+F91)*100),0)&amp;"% del Bruto")</f>
      </c>
      <c r="J91" s="20">
        <f>C91*(F91+H91)</f>
        <v>0</v>
      </c>
      <c r="L91" s="19"/>
      <c r="M91" s="15"/>
      <c r="N91" s="15"/>
      <c r="O91" s="15"/>
    </row>
    <row r="92" spans="2:15" ht="12">
      <c r="B92" s="46" t="s">
        <v>56</v>
      </c>
      <c r="L92" s="19"/>
      <c r="M92" s="15"/>
      <c r="N92" s="15"/>
      <c r="O92" s="15"/>
    </row>
    <row r="93" spans="2:15" ht="12">
      <c r="B93" s="46"/>
      <c r="L93" s="19"/>
      <c r="M93" s="15"/>
      <c r="N93" s="15"/>
      <c r="O93" s="15"/>
    </row>
    <row r="94" spans="9:15" ht="12">
      <c r="I94" s="43" t="str">
        <f>"Total "&amp;LOWER(B86)</f>
        <v>Total gastos de operación - pre-producción</v>
      </c>
      <c r="J94" s="20">
        <f>SUM(J89:J92)</f>
        <v>0</v>
      </c>
      <c r="L94" s="19"/>
      <c r="M94" s="15"/>
      <c r="N94" s="15"/>
      <c r="O94" s="15"/>
    </row>
    <row r="95" spans="2:15" ht="12">
      <c r="B95" s="36"/>
      <c r="C95" s="36"/>
      <c r="D95" s="36"/>
      <c r="E95" s="36"/>
      <c r="F95" s="36"/>
      <c r="G95" s="36"/>
      <c r="H95" s="36"/>
      <c r="I95" s="36"/>
      <c r="J95" s="36"/>
      <c r="L95" s="19"/>
      <c r="M95" s="15"/>
      <c r="N95" s="15"/>
      <c r="O95" s="15"/>
    </row>
    <row r="96" spans="1:15" ht="12">
      <c r="A96" s="11" t="s">
        <v>86</v>
      </c>
      <c r="B96" s="12" t="str">
        <f>"Otros "&amp;LOWER($F$10)</f>
        <v>Otros pre-producción</v>
      </c>
      <c r="L96" s="19"/>
      <c r="M96" s="15"/>
      <c r="N96" s="15"/>
      <c r="O96" s="15"/>
    </row>
    <row r="97" spans="2:15" ht="12">
      <c r="B97" s="54" t="str">
        <f>"* Otros gastos de la etapa de "&amp;LOWER($F$10)</f>
        <v>* Otros gastos de la etapa de pre-producción</v>
      </c>
      <c r="L97" s="19"/>
      <c r="M97" s="15"/>
      <c r="N97" s="15"/>
      <c r="O97" s="15"/>
    </row>
    <row r="98" spans="2:15" ht="12">
      <c r="B98" s="17"/>
      <c r="L98" s="19"/>
      <c r="M98" s="15"/>
      <c r="N98" s="15"/>
      <c r="O98" s="15"/>
    </row>
    <row r="99" spans="1:15" ht="12">
      <c r="A99" s="9">
        <v>1</v>
      </c>
      <c r="B99" s="40" t="s">
        <v>47</v>
      </c>
      <c r="C99" s="41">
        <v>0</v>
      </c>
      <c r="D99" s="42" t="s">
        <v>55</v>
      </c>
      <c r="E99" s="43" t="s">
        <v>48</v>
      </c>
      <c r="F99" s="18">
        <v>0</v>
      </c>
      <c r="G99" s="43" t="s">
        <v>49</v>
      </c>
      <c r="H99" s="18">
        <v>0</v>
      </c>
      <c r="I99" s="44">
        <f>IF(H99+F99=0,"","= "&amp;ROUNDDOWN((H99/(F99)*100),0)&amp;"% del Neto / "&amp;ROUNDDOWN((H99/(H99+F99)*100),0)&amp;"% del Bruto")</f>
      </c>
      <c r="J99" s="20">
        <f>C99*(F99+H99)</f>
        <v>0</v>
      </c>
      <c r="L99" s="19"/>
      <c r="M99" s="15"/>
      <c r="N99" s="15"/>
      <c r="O99" s="15"/>
    </row>
    <row r="100" spans="2:15" ht="12">
      <c r="B100" s="46" t="s">
        <v>56</v>
      </c>
      <c r="L100" s="19"/>
      <c r="M100" s="15"/>
      <c r="N100" s="15"/>
      <c r="O100" s="15"/>
    </row>
    <row r="101" spans="2:15" ht="12">
      <c r="B101" s="46"/>
      <c r="L101" s="19"/>
      <c r="M101" s="15"/>
      <c r="N101" s="15"/>
      <c r="O101" s="15"/>
    </row>
    <row r="102" spans="9:15" ht="12">
      <c r="I102" s="43" t="str">
        <f>"Total "&amp;LOWER(B96)</f>
        <v>Total otros pre-producción</v>
      </c>
      <c r="J102" s="20">
        <f>SUM(J99:J100)</f>
        <v>0</v>
      </c>
      <c r="L102" s="19"/>
      <c r="M102" s="15"/>
      <c r="N102" s="15"/>
      <c r="O102" s="15"/>
    </row>
    <row r="103" spans="2:15" ht="12">
      <c r="B103" s="36"/>
      <c r="C103" s="36"/>
      <c r="D103" s="36"/>
      <c r="E103" s="36"/>
      <c r="F103" s="36"/>
      <c r="G103" s="36"/>
      <c r="H103" s="36"/>
      <c r="I103" s="36"/>
      <c r="J103" s="36"/>
      <c r="L103" s="19"/>
      <c r="M103" s="15"/>
      <c r="N103" s="15"/>
      <c r="O103" s="15"/>
    </row>
    <row r="104" spans="12:15" ht="12">
      <c r="L104" s="19"/>
      <c r="M104" s="15"/>
      <c r="N104" s="15"/>
      <c r="O104" s="15"/>
    </row>
    <row r="105" spans="7:15" ht="12.75">
      <c r="G105" s="49"/>
      <c r="H105" s="49"/>
      <c r="I105" s="50" t="str">
        <f>"Total etapa de "&amp;LOWER($F$10)&amp;" en pesos chilenos"</f>
        <v>Total etapa de pre-producción en pesos chilenos</v>
      </c>
      <c r="J105" s="51">
        <f>SUM(J65:J104)/2</f>
        <v>0</v>
      </c>
      <c r="L105" s="15"/>
      <c r="M105" s="15"/>
      <c r="N105" s="15"/>
      <c r="O105" s="15"/>
    </row>
    <row r="106" spans="7:15" ht="12.75">
      <c r="G106" s="49"/>
      <c r="H106" s="49"/>
      <c r="I106" s="52" t="s">
        <v>44</v>
      </c>
      <c r="J106" s="53">
        <f>J105/$I$7</f>
        <v>0</v>
      </c>
      <c r="L106" s="15"/>
      <c r="M106" s="15"/>
      <c r="N106" s="15"/>
      <c r="O106" s="15"/>
    </row>
    <row r="107" spans="12:15" ht="12.75" thickBot="1">
      <c r="L107" s="15"/>
      <c r="M107" s="15"/>
      <c r="N107" s="15"/>
      <c r="O107" s="15"/>
    </row>
    <row r="108" spans="2:10" ht="12">
      <c r="B108" s="24"/>
      <c r="C108" s="25"/>
      <c r="D108" s="25"/>
      <c r="E108" s="25"/>
      <c r="F108" s="25"/>
      <c r="G108" s="25"/>
      <c r="H108" s="25"/>
      <c r="I108" s="25"/>
      <c r="J108" s="26"/>
    </row>
    <row r="109" spans="1:15" ht="12">
      <c r="A109" s="11" t="s">
        <v>104</v>
      </c>
      <c r="B109" s="27" t="str">
        <f>"Etapa de "&amp;LOWER(F11)</f>
        <v>Etapa de producción (rodaje)</v>
      </c>
      <c r="C109" s="28"/>
      <c r="D109" s="29" t="s">
        <v>36</v>
      </c>
      <c r="E109" s="30">
        <v>42736</v>
      </c>
      <c r="F109" s="29" t="s">
        <v>37</v>
      </c>
      <c r="G109" s="30">
        <v>42795</v>
      </c>
      <c r="H109" s="29" t="s">
        <v>38</v>
      </c>
      <c r="I109" s="31">
        <f>G109-E109</f>
        <v>59</v>
      </c>
      <c r="J109" s="32">
        <f>ROUND(I109/30,0)</f>
        <v>2</v>
      </c>
      <c r="L109" s="13" t="s">
        <v>379</v>
      </c>
      <c r="M109" s="12"/>
      <c r="N109" s="12"/>
      <c r="O109" s="12"/>
    </row>
    <row r="110" spans="2:15" ht="12.75" thickBot="1">
      <c r="B110" s="33"/>
      <c r="C110" s="34"/>
      <c r="D110" s="34"/>
      <c r="E110" s="34"/>
      <c r="F110" s="34"/>
      <c r="G110" s="34"/>
      <c r="H110" s="34"/>
      <c r="I110" s="34"/>
      <c r="J110" s="35"/>
      <c r="L110" s="54" t="s">
        <v>378</v>
      </c>
      <c r="M110" s="17"/>
      <c r="N110" s="17"/>
      <c r="O110" s="17"/>
    </row>
    <row r="111" spans="1:15" ht="12">
      <c r="A111" s="11" t="s">
        <v>46</v>
      </c>
      <c r="B111" s="12" t="str">
        <f>"Oficina "&amp;LOWER($F$11)</f>
        <v>Oficina producción (rodaje)</v>
      </c>
      <c r="L111" s="19"/>
      <c r="M111" s="15"/>
      <c r="N111" s="15"/>
      <c r="O111" s="15"/>
    </row>
    <row r="112" spans="2:15" ht="12">
      <c r="B112" s="123" t="str">
        <f>"* Valor de arriendo, mantenimiento, aseo, insumos de oficina como cuentas de luz, internet, etc. durante la etapa de "&amp;LOWER($F$11)</f>
        <v>* Valor de arriendo, mantenimiento, aseo, insumos de oficina como cuentas de luz, internet, etc. durante la etapa de producción (rodaje)</v>
      </c>
      <c r="C112" s="123"/>
      <c r="D112" s="123"/>
      <c r="E112" s="123"/>
      <c r="F112" s="123"/>
      <c r="G112" s="123"/>
      <c r="L112" s="19"/>
      <c r="M112" s="15"/>
      <c r="N112" s="15"/>
      <c r="O112" s="15"/>
    </row>
    <row r="113" spans="2:15" ht="12">
      <c r="B113" s="17"/>
      <c r="L113" s="19"/>
      <c r="M113" s="15"/>
      <c r="N113" s="15"/>
      <c r="O113" s="15"/>
    </row>
    <row r="114" spans="1:15" ht="12">
      <c r="A114" s="9">
        <v>1</v>
      </c>
      <c r="B114" s="40" t="str">
        <f>"Arriendo oficina "&amp;LOWER(F57)</f>
        <v>Arriendo oficina </v>
      </c>
      <c r="C114" s="41">
        <v>0</v>
      </c>
      <c r="D114" s="42" t="s">
        <v>55</v>
      </c>
      <c r="E114" s="43" t="s">
        <v>48</v>
      </c>
      <c r="F114" s="18">
        <v>0</v>
      </c>
      <c r="G114" s="43" t="s">
        <v>49</v>
      </c>
      <c r="H114" s="18">
        <v>0</v>
      </c>
      <c r="I114" s="44">
        <f>IF(H114+F114=0,"","= "&amp;ROUNDDOWN((H114/(F114)*100),0)&amp;"% del Neto / "&amp;ROUNDDOWN((H114/(H114+F114)*100),0)&amp;"% del Bruto")</f>
      </c>
      <c r="J114" s="20">
        <f>C114*(F114+H114)</f>
        <v>0</v>
      </c>
      <c r="L114" s="19"/>
      <c r="M114" s="15"/>
      <c r="N114" s="15"/>
      <c r="O114" s="15"/>
    </row>
    <row r="115" spans="1:15" ht="12">
      <c r="A115" s="9">
        <v>2</v>
      </c>
      <c r="B115" s="40" t="s">
        <v>394</v>
      </c>
      <c r="C115" s="41">
        <v>0</v>
      </c>
      <c r="D115" s="42" t="s">
        <v>55</v>
      </c>
      <c r="E115" s="43" t="s">
        <v>48</v>
      </c>
      <c r="F115" s="18">
        <v>0</v>
      </c>
      <c r="G115" s="43" t="s">
        <v>49</v>
      </c>
      <c r="H115" s="18">
        <v>0</v>
      </c>
      <c r="I115" s="44"/>
      <c r="J115" s="20">
        <f>C115*(F115+H115)</f>
        <v>0</v>
      </c>
      <c r="L115" s="19"/>
      <c r="M115" s="15"/>
      <c r="N115" s="15"/>
      <c r="O115" s="15"/>
    </row>
    <row r="116" spans="1:15" ht="12">
      <c r="A116" s="9">
        <v>3</v>
      </c>
      <c r="B116" s="40" t="s">
        <v>395</v>
      </c>
      <c r="C116" s="41">
        <v>0</v>
      </c>
      <c r="D116" s="42" t="s">
        <v>55</v>
      </c>
      <c r="E116" s="43" t="s">
        <v>48</v>
      </c>
      <c r="F116" s="18">
        <v>0</v>
      </c>
      <c r="G116" s="43" t="s">
        <v>49</v>
      </c>
      <c r="H116" s="18">
        <v>0</v>
      </c>
      <c r="I116" s="44"/>
      <c r="J116" s="20">
        <f>C116*(F116+H116)</f>
        <v>0</v>
      </c>
      <c r="L116" s="19"/>
      <c r="M116" s="15"/>
      <c r="N116" s="15"/>
      <c r="O116" s="15"/>
    </row>
    <row r="117" spans="1:15" ht="12">
      <c r="A117" s="9">
        <v>4</v>
      </c>
      <c r="B117" s="40" t="s">
        <v>47</v>
      </c>
      <c r="C117" s="41">
        <v>0</v>
      </c>
      <c r="D117" s="42" t="s">
        <v>55</v>
      </c>
      <c r="E117" s="43" t="s">
        <v>48</v>
      </c>
      <c r="F117" s="18">
        <v>0</v>
      </c>
      <c r="G117" s="43" t="s">
        <v>49</v>
      </c>
      <c r="H117" s="18">
        <v>0</v>
      </c>
      <c r="I117" s="44">
        <f>IF(H117+F117=0,"","= "&amp;ROUNDDOWN((H117/(F117)*100),0)&amp;"% del Neto / "&amp;ROUNDDOWN((H117/(H117+F117)*100),0)&amp;"% del Bruto")</f>
      </c>
      <c r="J117" s="20">
        <f>C117*(F117+H117)</f>
        <v>0</v>
      </c>
      <c r="L117" s="19"/>
      <c r="M117" s="15"/>
      <c r="N117" s="15"/>
      <c r="O117" s="15"/>
    </row>
    <row r="118" spans="2:15" ht="12">
      <c r="B118" s="46" t="s">
        <v>56</v>
      </c>
      <c r="L118" s="19"/>
      <c r="M118" s="15"/>
      <c r="N118" s="15"/>
      <c r="O118" s="15"/>
    </row>
    <row r="119" spans="2:15" ht="12">
      <c r="B119" s="46"/>
      <c r="L119" s="19"/>
      <c r="M119" s="15"/>
      <c r="N119" s="15"/>
      <c r="O119" s="15"/>
    </row>
    <row r="120" spans="9:15" ht="12">
      <c r="I120" s="43" t="str">
        <f>"Total "&amp;LOWER(B111)</f>
        <v>Total oficina producción (rodaje)</v>
      </c>
      <c r="J120" s="20">
        <f>SUM(J114:J118)</f>
        <v>0</v>
      </c>
      <c r="L120" s="19"/>
      <c r="M120" s="15"/>
      <c r="N120" s="15"/>
      <c r="O120" s="15"/>
    </row>
    <row r="121" spans="2:15" ht="12">
      <c r="B121" s="36"/>
      <c r="C121" s="36"/>
      <c r="D121" s="36"/>
      <c r="E121" s="36"/>
      <c r="F121" s="36"/>
      <c r="G121" s="36"/>
      <c r="H121" s="36"/>
      <c r="I121" s="36"/>
      <c r="J121" s="36"/>
      <c r="L121" s="19"/>
      <c r="M121" s="15"/>
      <c r="N121" s="15"/>
      <c r="O121" s="15"/>
    </row>
    <row r="122" spans="1:15" ht="12">
      <c r="A122" s="11" t="s">
        <v>50</v>
      </c>
      <c r="B122" s="12" t="str">
        <f>"Contratos equipo de trabajo "&amp;LOWER($F$11)</f>
        <v>Contratos equipo de trabajo producción (rodaje)</v>
      </c>
      <c r="L122" s="19"/>
      <c r="M122" s="15"/>
      <c r="N122" s="15"/>
      <c r="O122" s="15"/>
    </row>
    <row r="123" spans="2:15" ht="12">
      <c r="B123" s="123" t="str">
        <f>"* Sueldos y cargas sociales del equipo de trabajo y/o personal administrativo durante la etapa de "&amp;LOWER($F$11)</f>
        <v>* Sueldos y cargas sociales del equipo de trabajo y/o personal administrativo durante la etapa de producción (rodaje)</v>
      </c>
      <c r="C123" s="123"/>
      <c r="D123" s="123"/>
      <c r="E123" s="123"/>
      <c r="F123" s="123"/>
      <c r="L123" s="19"/>
      <c r="M123" s="15"/>
      <c r="N123" s="15"/>
      <c r="O123" s="15"/>
    </row>
    <row r="124" spans="2:15" ht="12">
      <c r="B124" s="17"/>
      <c r="L124" s="19"/>
      <c r="M124" s="15"/>
      <c r="N124" s="15"/>
      <c r="O124" s="15"/>
    </row>
    <row r="125" spans="1:15" ht="12">
      <c r="A125" s="9">
        <v>1</v>
      </c>
      <c r="B125" s="40" t="s">
        <v>360</v>
      </c>
      <c r="C125" s="41">
        <v>0</v>
      </c>
      <c r="D125" s="10" t="s">
        <v>390</v>
      </c>
      <c r="E125" s="43" t="str">
        <f>"Costo líquido por "&amp;IF(D125="día(s)","día","mes")&amp;" = "</f>
        <v>Costo líquido por mes = </v>
      </c>
      <c r="F125" s="18">
        <v>0</v>
      </c>
      <c r="G125" s="120" t="str">
        <f>"Carga trabajador + empleador por "&amp;IF(D125="día(s)","día","mes")&amp;" ("&amp;IF(F125=0," %",TEXT(ROUND(I125/(F125+I125),2),"#%"))&amp;") ="</f>
        <v>Carga trabajador + empleador por mes ( %) =</v>
      </c>
      <c r="H125" s="121"/>
      <c r="I125" s="18">
        <v>0</v>
      </c>
      <c r="J125" s="20">
        <f>C125*(F125+I125)</f>
        <v>0</v>
      </c>
      <c r="L125" s="19"/>
      <c r="M125" s="15"/>
      <c r="N125" s="15"/>
      <c r="O125" s="15"/>
    </row>
    <row r="126" spans="1:15" ht="12">
      <c r="A126" s="9">
        <v>2</v>
      </c>
      <c r="B126" s="40" t="s">
        <v>398</v>
      </c>
      <c r="C126" s="41">
        <v>0</v>
      </c>
      <c r="D126" s="10" t="s">
        <v>390</v>
      </c>
      <c r="E126" s="43" t="str">
        <f>"Costo líquido por "&amp;IF(D126="día(s)","día","mes")&amp;" = "</f>
        <v>Costo líquido por mes = </v>
      </c>
      <c r="F126" s="18">
        <v>0</v>
      </c>
      <c r="G126" s="120" t="str">
        <f>"Carga trabajador + empleador por "&amp;IF(D126="día(s)","día","mes")&amp;" ("&amp;IF(F126=0," %",TEXT(ROUND(I126/(F126+I126),2),"#%"))&amp;") ="</f>
        <v>Carga trabajador + empleador por mes ( %) =</v>
      </c>
      <c r="H126" s="121"/>
      <c r="I126" s="18">
        <v>0</v>
      </c>
      <c r="J126" s="20">
        <f>C126*(F126+I126)</f>
        <v>0</v>
      </c>
      <c r="L126" s="19"/>
      <c r="M126" s="15"/>
      <c r="N126" s="15"/>
      <c r="O126" s="15"/>
    </row>
    <row r="127" spans="1:15" ht="12">
      <c r="A127" s="9">
        <v>3</v>
      </c>
      <c r="B127" s="40" t="s">
        <v>397</v>
      </c>
      <c r="C127" s="41">
        <v>0</v>
      </c>
      <c r="D127" s="10" t="s">
        <v>390</v>
      </c>
      <c r="E127" s="43" t="str">
        <f>"Costo líquido por "&amp;IF(D127="día(s)","día","mes")&amp;" = "</f>
        <v>Costo líquido por mes = </v>
      </c>
      <c r="F127" s="18">
        <v>0</v>
      </c>
      <c r="G127" s="120" t="str">
        <f>"Carga trabajador + empleador por "&amp;IF(D127="día(s)","día","mes")&amp;" ("&amp;IF(F127=0," %",TEXT(ROUND(I127/(F127+I127),2),"#%"))&amp;") ="</f>
        <v>Carga trabajador + empleador por mes ( %) =</v>
      </c>
      <c r="H127" s="121"/>
      <c r="I127" s="18">
        <v>0</v>
      </c>
      <c r="J127" s="20">
        <f>C127*(F127+I127)</f>
        <v>0</v>
      </c>
      <c r="L127" s="19"/>
      <c r="M127" s="15"/>
      <c r="N127" s="15"/>
      <c r="O127" s="15"/>
    </row>
    <row r="128" spans="1:15" ht="12">
      <c r="A128" s="9">
        <v>4</v>
      </c>
      <c r="B128" s="40" t="s">
        <v>399</v>
      </c>
      <c r="C128" s="41">
        <v>0</v>
      </c>
      <c r="D128" s="10" t="s">
        <v>390</v>
      </c>
      <c r="E128" s="43" t="str">
        <f>"Costo líquido por "&amp;IF(D128="día(s)","día","mes")&amp;" = "</f>
        <v>Costo líquido por mes = </v>
      </c>
      <c r="F128" s="18">
        <v>0</v>
      </c>
      <c r="G128" s="120" t="str">
        <f>"Carga trabajador + empleador por "&amp;IF(D128="día(s)","día","mes")&amp;" ("&amp;IF(F128=0," %",TEXT(ROUND(I128/(F128+I128),2),"#%"))&amp;") ="</f>
        <v>Carga trabajador + empleador por mes ( %) =</v>
      </c>
      <c r="H128" s="121"/>
      <c r="I128" s="18">
        <v>0</v>
      </c>
      <c r="J128" s="20">
        <f>C128*(F128+I128)</f>
        <v>0</v>
      </c>
      <c r="L128" s="19"/>
      <c r="M128" s="15"/>
      <c r="N128" s="15"/>
      <c r="O128" s="15"/>
    </row>
    <row r="129" spans="1:15" ht="12">
      <c r="A129" s="9">
        <v>5</v>
      </c>
      <c r="B129" s="40" t="s">
        <v>47</v>
      </c>
      <c r="C129" s="41">
        <v>0</v>
      </c>
      <c r="D129" s="10" t="s">
        <v>390</v>
      </c>
      <c r="E129" s="43" t="str">
        <f>"Costo líquido por "&amp;IF(D129="día(s)","día","mes")&amp;" = "</f>
        <v>Costo líquido por mes = </v>
      </c>
      <c r="F129" s="18">
        <v>0</v>
      </c>
      <c r="G129" s="120" t="str">
        <f>"Carga trabajador + empleador por "&amp;IF(D129="día(s)","día","mes")&amp;" ("&amp;IF(F129=0," %",TEXT(ROUND(I129/(F129+I129),2),"#%"))&amp;") ="</f>
        <v>Carga trabajador + empleador por mes ( %) =</v>
      </c>
      <c r="H129" s="121"/>
      <c r="I129" s="18">
        <v>0</v>
      </c>
      <c r="J129" s="20">
        <f>C129*(F129+I129)</f>
        <v>0</v>
      </c>
      <c r="L129" s="19"/>
      <c r="M129" s="15"/>
      <c r="N129" s="15"/>
      <c r="O129" s="15"/>
    </row>
    <row r="130" spans="2:15" ht="12">
      <c r="B130" s="46" t="s">
        <v>56</v>
      </c>
      <c r="L130" s="19"/>
      <c r="M130" s="15"/>
      <c r="N130" s="15"/>
      <c r="O130" s="15"/>
    </row>
    <row r="131" spans="2:15" ht="12">
      <c r="B131" s="46"/>
      <c r="L131" s="19"/>
      <c r="M131" s="15"/>
      <c r="N131" s="15"/>
      <c r="O131" s="15"/>
    </row>
    <row r="132" spans="9:15" ht="12">
      <c r="I132" s="43" t="str">
        <f>"Total "&amp;LOWER(B122)</f>
        <v>Total contratos equipo de trabajo producción (rodaje)</v>
      </c>
      <c r="J132" s="20">
        <f>SUM(J125:J130)</f>
        <v>0</v>
      </c>
      <c r="L132" s="19"/>
      <c r="M132" s="15"/>
      <c r="N132" s="15"/>
      <c r="O132" s="15"/>
    </row>
    <row r="133" spans="2:15" ht="12">
      <c r="B133" s="36"/>
      <c r="C133" s="36"/>
      <c r="D133" s="36"/>
      <c r="E133" s="36"/>
      <c r="F133" s="36"/>
      <c r="G133" s="36"/>
      <c r="H133" s="36"/>
      <c r="I133" s="36"/>
      <c r="J133" s="36"/>
      <c r="L133" s="19"/>
      <c r="M133" s="15"/>
      <c r="N133" s="15"/>
      <c r="O133" s="15"/>
    </row>
    <row r="134" spans="1:15" ht="12">
      <c r="A134" s="11" t="s">
        <v>85</v>
      </c>
      <c r="B134" s="12" t="str">
        <f>"Gastos de operación "&amp;LOWER($F$11)</f>
        <v>Gastos de operación producción (rodaje)</v>
      </c>
      <c r="L134" s="19"/>
      <c r="M134" s="15"/>
      <c r="N134" s="15"/>
      <c r="O134" s="15"/>
    </row>
    <row r="135" spans="2:15" ht="12">
      <c r="B135" s="123" t="str">
        <f>"* Compra de insumos, arriendos o contratación de servicios en la etapa de "&amp;LOWER($F$11)</f>
        <v>* Compra de insumos, arriendos o contratación de servicios en la etapa de producción (rodaje)</v>
      </c>
      <c r="C135" s="123"/>
      <c r="D135" s="123"/>
      <c r="E135" s="123"/>
      <c r="L135" s="19"/>
      <c r="M135" s="15"/>
      <c r="N135" s="15"/>
      <c r="O135" s="15"/>
    </row>
    <row r="136" spans="2:15" ht="12">
      <c r="B136" s="17"/>
      <c r="L136" s="19"/>
      <c r="M136" s="15"/>
      <c r="N136" s="15"/>
      <c r="O136" s="15"/>
    </row>
    <row r="137" spans="1:15" ht="12">
      <c r="A137" s="9">
        <v>1</v>
      </c>
      <c r="B137" s="40" t="s">
        <v>93</v>
      </c>
      <c r="C137" s="41">
        <v>0</v>
      </c>
      <c r="D137" s="42" t="s">
        <v>55</v>
      </c>
      <c r="E137" s="43" t="s">
        <v>48</v>
      </c>
      <c r="F137" s="18">
        <v>0</v>
      </c>
      <c r="G137" s="43" t="s">
        <v>49</v>
      </c>
      <c r="H137" s="18">
        <v>0</v>
      </c>
      <c r="I137" s="44">
        <f>IF(H137+F137=0,"","= "&amp;ROUNDDOWN((H137/(F137)*100),0)&amp;"% del Neto / "&amp;ROUNDDOWN((H137/(H137+F137)*100),0)&amp;"% del Bruto")</f>
      </c>
      <c r="J137" s="20">
        <f>C137*(F137+H137)</f>
        <v>0</v>
      </c>
      <c r="L137" s="19"/>
      <c r="M137" s="15"/>
      <c r="N137" s="15"/>
      <c r="O137" s="15"/>
    </row>
    <row r="138" spans="1:15" ht="12">
      <c r="A138" s="9">
        <v>2</v>
      </c>
      <c r="B138" s="40" t="s">
        <v>94</v>
      </c>
      <c r="C138" s="41">
        <v>0</v>
      </c>
      <c r="D138" s="42" t="s">
        <v>55</v>
      </c>
      <c r="E138" s="43" t="s">
        <v>48</v>
      </c>
      <c r="F138" s="18">
        <v>0</v>
      </c>
      <c r="G138" s="43" t="s">
        <v>49</v>
      </c>
      <c r="H138" s="18">
        <v>0</v>
      </c>
      <c r="I138" s="44">
        <f>IF(H138+F138=0,"","= "&amp;ROUNDDOWN((H138/(F138)*100),0)&amp;"% del Neto / "&amp;ROUNDDOWN((H138/(H138+F138)*100),0)&amp;"% del Bruto")</f>
      </c>
      <c r="J138" s="20">
        <f>C138*(F138+H138)</f>
        <v>0</v>
      </c>
      <c r="L138" s="19"/>
      <c r="M138" s="15"/>
      <c r="N138" s="15"/>
      <c r="O138" s="15"/>
    </row>
    <row r="139" spans="1:15" ht="12">
      <c r="A139" s="9">
        <v>3</v>
      </c>
      <c r="B139" s="40" t="s">
        <v>95</v>
      </c>
      <c r="C139" s="41">
        <v>0</v>
      </c>
      <c r="D139" s="42" t="s">
        <v>55</v>
      </c>
      <c r="E139" s="43" t="s">
        <v>48</v>
      </c>
      <c r="F139" s="18">
        <v>0</v>
      </c>
      <c r="G139" s="43" t="s">
        <v>49</v>
      </c>
      <c r="H139" s="18">
        <v>0</v>
      </c>
      <c r="I139" s="44">
        <f>IF(H139+F139=0,"","= "&amp;ROUNDDOWN((H139/(F139)*100),0)&amp;"% del Neto / "&amp;ROUNDDOWN((H139/(H139+F139)*100),0)&amp;"% del Bruto")</f>
      </c>
      <c r="J139" s="20">
        <f>C139*(F139+H139)</f>
        <v>0</v>
      </c>
      <c r="L139" s="19"/>
      <c r="M139" s="15"/>
      <c r="N139" s="15"/>
      <c r="O139" s="15"/>
    </row>
    <row r="140" spans="1:15" ht="12">
      <c r="A140" s="9">
        <v>4</v>
      </c>
      <c r="B140" s="40" t="s">
        <v>96</v>
      </c>
      <c r="C140" s="41">
        <v>0</v>
      </c>
      <c r="D140" s="42" t="s">
        <v>55</v>
      </c>
      <c r="E140" s="43" t="s">
        <v>48</v>
      </c>
      <c r="F140" s="18">
        <v>0</v>
      </c>
      <c r="G140" s="43" t="s">
        <v>49</v>
      </c>
      <c r="H140" s="18">
        <v>0</v>
      </c>
      <c r="I140" s="44">
        <f>IF(H140+F140=0,"","= "&amp;ROUNDDOWN((H140/(F140)*100),0)&amp;"% del Neto / "&amp;ROUNDDOWN((H140/(H140+F140)*100),0)&amp;"% del Bruto")</f>
      </c>
      <c r="J140" s="20">
        <f>C140*(F140+H140)</f>
        <v>0</v>
      </c>
      <c r="L140" s="19"/>
      <c r="M140" s="15"/>
      <c r="N140" s="15"/>
      <c r="O140" s="15"/>
    </row>
    <row r="141" spans="1:15" ht="12">
      <c r="A141" s="9">
        <v>5</v>
      </c>
      <c r="B141" s="40" t="s">
        <v>47</v>
      </c>
      <c r="C141" s="41">
        <v>0</v>
      </c>
      <c r="D141" s="42" t="s">
        <v>55</v>
      </c>
      <c r="E141" s="43" t="s">
        <v>48</v>
      </c>
      <c r="F141" s="18">
        <v>0</v>
      </c>
      <c r="G141" s="43" t="s">
        <v>49</v>
      </c>
      <c r="H141" s="18">
        <v>0</v>
      </c>
      <c r="I141" s="44">
        <f>IF(H141+F141=0,"","= "&amp;ROUNDDOWN((H141/(F141)*100),0)&amp;"% del Neto / "&amp;ROUNDDOWN((H141/(H141+F141)*100),0)&amp;"% del Bruto")</f>
      </c>
      <c r="J141" s="20">
        <f>C141*(F141+H141)</f>
        <v>0</v>
      </c>
      <c r="L141" s="19"/>
      <c r="M141" s="15"/>
      <c r="N141" s="15"/>
      <c r="O141" s="15"/>
    </row>
    <row r="142" spans="2:15" ht="12">
      <c r="B142" s="46" t="s">
        <v>56</v>
      </c>
      <c r="L142" s="19"/>
      <c r="M142" s="15"/>
      <c r="N142" s="15"/>
      <c r="O142" s="15"/>
    </row>
    <row r="143" spans="2:15" ht="12">
      <c r="B143" s="46"/>
      <c r="L143" s="19"/>
      <c r="M143" s="15"/>
      <c r="N143" s="15"/>
      <c r="O143" s="15"/>
    </row>
    <row r="144" spans="9:15" ht="12">
      <c r="I144" s="43" t="str">
        <f>"Total "&amp;LOWER(B134)</f>
        <v>Total gastos de operación producción (rodaje)</v>
      </c>
      <c r="J144" s="20">
        <f>SUM(J137:J142)</f>
        <v>0</v>
      </c>
      <c r="L144" s="19"/>
      <c r="M144" s="15"/>
      <c r="N144" s="15"/>
      <c r="O144" s="15"/>
    </row>
    <row r="145" spans="2:15" ht="12">
      <c r="B145" s="36"/>
      <c r="C145" s="36"/>
      <c r="D145" s="36"/>
      <c r="E145" s="36"/>
      <c r="F145" s="36"/>
      <c r="G145" s="36"/>
      <c r="H145" s="36"/>
      <c r="I145" s="47"/>
      <c r="J145" s="48"/>
      <c r="L145" s="19"/>
      <c r="M145" s="15"/>
      <c r="N145" s="15"/>
      <c r="O145" s="15"/>
    </row>
    <row r="146" spans="1:15" ht="12">
      <c r="A146" s="11" t="s">
        <v>86</v>
      </c>
      <c r="B146" s="12" t="str">
        <f>"Gastos de operación asociados a "&amp;LOWER($F$11)&amp;" - Gastos contratación técnicos"</f>
        <v>Gastos de operación asociados a producción (rodaje) - Gastos contratación técnicos</v>
      </c>
      <c r="L146" s="19"/>
      <c r="M146" s="15"/>
      <c r="N146" s="15"/>
      <c r="O146" s="15"/>
    </row>
    <row r="147" spans="2:15" ht="12">
      <c r="B147" s="123"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7" s="123"/>
      <c r="D147" s="123"/>
      <c r="E147" s="123"/>
      <c r="F147" s="123"/>
      <c r="G147" s="123"/>
      <c r="H147" s="123"/>
      <c r="L147" s="19"/>
      <c r="M147" s="15"/>
      <c r="N147" s="15"/>
      <c r="O147" s="15"/>
    </row>
    <row r="148" spans="2:15" ht="12">
      <c r="B148" s="17"/>
      <c r="L148" s="19"/>
      <c r="M148" s="15"/>
      <c r="N148" s="15"/>
      <c r="O148" s="15"/>
    </row>
    <row r="149" spans="1:15" ht="12">
      <c r="A149" s="9">
        <v>1</v>
      </c>
      <c r="B149" s="40" t="s">
        <v>90</v>
      </c>
      <c r="C149" s="41">
        <v>0</v>
      </c>
      <c r="D149" s="10" t="s">
        <v>390</v>
      </c>
      <c r="E149" s="43" t="str">
        <f>"Costo líquido por "&amp;IF(D149="día(s)","día","mes")&amp;" = "</f>
        <v>Costo líquido por mes = </v>
      </c>
      <c r="F149" s="18">
        <v>0</v>
      </c>
      <c r="G149" s="120" t="str">
        <f>"Carga trabajador + empleador por "&amp;IF(D149="día(s)","día","mes")&amp;" ("&amp;IF(F149=0," %",TEXT(ROUND(I149/(F149+I149),2),"#%"))&amp;") ="</f>
        <v>Carga trabajador + empleador por mes ( %) =</v>
      </c>
      <c r="H149" s="121"/>
      <c r="I149" s="18">
        <v>0</v>
      </c>
      <c r="J149" s="20">
        <f>C149*(F149+I149)</f>
        <v>0</v>
      </c>
      <c r="L149" s="19"/>
      <c r="M149" s="15"/>
      <c r="N149" s="15"/>
      <c r="O149" s="15"/>
    </row>
    <row r="150" spans="1:15" ht="12">
      <c r="A150" s="9">
        <v>2</v>
      </c>
      <c r="B150" s="40" t="s">
        <v>91</v>
      </c>
      <c r="C150" s="41">
        <v>0</v>
      </c>
      <c r="D150" s="10" t="s">
        <v>390</v>
      </c>
      <c r="E150" s="43" t="str">
        <f>"Costo líquido por "&amp;IF(D150="día(s)","día","mes")&amp;" = "</f>
        <v>Costo líquido por mes = </v>
      </c>
      <c r="F150" s="18">
        <v>0</v>
      </c>
      <c r="G150" s="120" t="str">
        <f>"Carga trabajador + empleador por "&amp;IF(D150="día(s)","día","mes")&amp;" ("&amp;IF(F150=0," %",TEXT(ROUND(I150/(F150+I150),2),"#%"))&amp;") ="</f>
        <v>Carga trabajador + empleador por mes ( %) =</v>
      </c>
      <c r="H150" s="121"/>
      <c r="I150" s="18">
        <v>0</v>
      </c>
      <c r="J150" s="20">
        <f>C150*(F150+I150)</f>
        <v>0</v>
      </c>
      <c r="L150" s="19"/>
      <c r="M150" s="15"/>
      <c r="N150" s="15"/>
      <c r="O150" s="15"/>
    </row>
    <row r="151" spans="1:15" ht="12">
      <c r="A151" s="9">
        <v>3</v>
      </c>
      <c r="B151" s="40" t="s">
        <v>92</v>
      </c>
      <c r="C151" s="41">
        <v>0</v>
      </c>
      <c r="D151" s="10" t="s">
        <v>390</v>
      </c>
      <c r="E151" s="43" t="str">
        <f>"Costo líquido por "&amp;IF(D151="día(s)","día","mes")&amp;" = "</f>
        <v>Costo líquido por mes = </v>
      </c>
      <c r="F151" s="18">
        <v>0</v>
      </c>
      <c r="G151" s="120" t="str">
        <f>"Carga trabajador + empleador por "&amp;IF(D151="día(s)","día","mes")&amp;" ("&amp;IF(F151=0," %",TEXT(ROUND(I151/(F151+I151),2),"#%"))&amp;") ="</f>
        <v>Carga trabajador + empleador por mes ( %) =</v>
      </c>
      <c r="H151" s="121"/>
      <c r="I151" s="18">
        <v>0</v>
      </c>
      <c r="J151" s="20">
        <f>C151*(F151+I151)</f>
        <v>0</v>
      </c>
      <c r="L151" s="19"/>
      <c r="M151" s="15"/>
      <c r="N151" s="15"/>
      <c r="O151" s="15"/>
    </row>
    <row r="152" spans="1:15" ht="12">
      <c r="A152" s="9">
        <v>4</v>
      </c>
      <c r="B152" s="40" t="s">
        <v>47</v>
      </c>
      <c r="C152" s="41">
        <v>0</v>
      </c>
      <c r="D152" s="10" t="s">
        <v>390</v>
      </c>
      <c r="E152" s="43" t="str">
        <f>"Costo líquido por "&amp;IF(D152="día(s)","día","mes")&amp;" = "</f>
        <v>Costo líquido por mes = </v>
      </c>
      <c r="F152" s="18">
        <v>0</v>
      </c>
      <c r="G152" s="120" t="str">
        <f>"Carga trabajador + empleador por "&amp;IF(D152="día(s)","día","mes")&amp;" ("&amp;IF(F152=0," %",TEXT(ROUND(I152/(F152+I152),2),"#%"))&amp;") ="</f>
        <v>Carga trabajador + empleador por mes ( %) =</v>
      </c>
      <c r="H152" s="121"/>
      <c r="I152" s="18">
        <v>0</v>
      </c>
      <c r="J152" s="20">
        <f>C152*(F152+I152)</f>
        <v>0</v>
      </c>
      <c r="L152" s="19"/>
      <c r="M152" s="15"/>
      <c r="N152" s="15"/>
      <c r="O152" s="15"/>
    </row>
    <row r="153" spans="2:15" ht="12">
      <c r="B153" s="46" t="s">
        <v>56</v>
      </c>
      <c r="L153" s="19"/>
      <c r="M153" s="15"/>
      <c r="N153" s="15"/>
      <c r="O153" s="15"/>
    </row>
    <row r="154" spans="2:15" ht="12">
      <c r="B154" s="46"/>
      <c r="L154" s="19"/>
      <c r="M154" s="15"/>
      <c r="N154" s="15"/>
      <c r="O154" s="15"/>
    </row>
    <row r="155" spans="9:15" ht="12">
      <c r="I155" s="43" t="str">
        <f>"Total "&amp;LOWER(B146)</f>
        <v>Total gastos de operación asociados a producción (rodaje) - gastos contratación técnicos</v>
      </c>
      <c r="J155" s="20">
        <f>SUM(J149:J153)</f>
        <v>0</v>
      </c>
      <c r="L155" s="19"/>
      <c r="M155" s="15"/>
      <c r="N155" s="15"/>
      <c r="O155" s="15"/>
    </row>
    <row r="156" spans="2:15" ht="12">
      <c r="B156" s="36"/>
      <c r="C156" s="36"/>
      <c r="D156" s="36"/>
      <c r="E156" s="36"/>
      <c r="F156" s="36"/>
      <c r="G156" s="36"/>
      <c r="H156" s="36"/>
      <c r="I156" s="36"/>
      <c r="J156" s="36"/>
      <c r="L156" s="19"/>
      <c r="M156" s="15"/>
      <c r="N156" s="15"/>
      <c r="O156" s="15"/>
    </row>
    <row r="157" spans="1:15" ht="12">
      <c r="A157" s="11" t="s">
        <v>89</v>
      </c>
      <c r="B157" s="12" t="str">
        <f>"Otros "&amp;LOWER($F$11)</f>
        <v>Otros producción (rodaje)</v>
      </c>
      <c r="L157" s="19"/>
      <c r="M157" s="15"/>
      <c r="N157" s="15"/>
      <c r="O157" s="15"/>
    </row>
    <row r="158" spans="2:15" ht="12">
      <c r="B158" s="55" t="str">
        <f>"* Otros gastos de la etapa de "&amp;LOWER($F$11)</f>
        <v>* Otros gastos de la etapa de producción (rodaje)</v>
      </c>
      <c r="L158" s="19"/>
      <c r="M158" s="15"/>
      <c r="N158" s="15"/>
      <c r="O158" s="15"/>
    </row>
    <row r="159" spans="2:15" ht="12">
      <c r="B159" s="17"/>
      <c r="L159" s="19"/>
      <c r="M159" s="15"/>
      <c r="N159" s="15"/>
      <c r="O159" s="15"/>
    </row>
    <row r="160" spans="1:15" ht="12">
      <c r="A160" s="9">
        <v>1</v>
      </c>
      <c r="B160" s="40" t="s">
        <v>402</v>
      </c>
      <c r="C160" s="41">
        <v>0</v>
      </c>
      <c r="D160" s="42" t="s">
        <v>55</v>
      </c>
      <c r="E160" s="43" t="s">
        <v>48</v>
      </c>
      <c r="F160" s="18">
        <v>0</v>
      </c>
      <c r="G160" s="43" t="s">
        <v>49</v>
      </c>
      <c r="H160" s="18">
        <v>0</v>
      </c>
      <c r="I160" s="44">
        <f>IF(H160+F160=0,"","= "&amp;ROUNDDOWN((H160/(F160)*100),0)&amp;"% del Neto / "&amp;ROUNDDOWN((H160/(H160+F160)*100),0)&amp;"% del Bruto")</f>
      </c>
      <c r="J160" s="20">
        <f>C160*(F160+H160)</f>
        <v>0</v>
      </c>
      <c r="L160" s="19"/>
      <c r="M160" s="15"/>
      <c r="N160" s="15"/>
      <c r="O160" s="15"/>
    </row>
    <row r="161" spans="1:15" ht="12">
      <c r="A161" s="9">
        <v>2</v>
      </c>
      <c r="B161" s="40" t="s">
        <v>401</v>
      </c>
      <c r="C161" s="41">
        <v>0</v>
      </c>
      <c r="D161" s="42" t="s">
        <v>55</v>
      </c>
      <c r="E161" s="43" t="s">
        <v>48</v>
      </c>
      <c r="F161" s="18">
        <v>0</v>
      </c>
      <c r="G161" s="43" t="s">
        <v>49</v>
      </c>
      <c r="H161" s="18">
        <v>0</v>
      </c>
      <c r="I161" s="44">
        <f>IF(H161+F161=0,"","= "&amp;ROUNDDOWN((H161/(F161)*100),0)&amp;"% del Neto / "&amp;ROUNDDOWN((H161/(H161+F161)*100),0)&amp;"% del Bruto")</f>
      </c>
      <c r="J161" s="20">
        <f>C161*(F161+H161)</f>
        <v>0</v>
      </c>
      <c r="L161" s="19"/>
      <c r="M161" s="15"/>
      <c r="N161" s="15"/>
      <c r="O161" s="15"/>
    </row>
    <row r="162" spans="1:15" ht="12">
      <c r="A162" s="9">
        <v>3</v>
      </c>
      <c r="B162" s="40" t="s">
        <v>47</v>
      </c>
      <c r="C162" s="41">
        <v>0</v>
      </c>
      <c r="D162" s="42" t="s">
        <v>55</v>
      </c>
      <c r="E162" s="43" t="s">
        <v>48</v>
      </c>
      <c r="F162" s="18">
        <v>0</v>
      </c>
      <c r="G162" s="43" t="s">
        <v>49</v>
      </c>
      <c r="H162" s="18">
        <v>0</v>
      </c>
      <c r="I162" s="44">
        <f>IF(H162+F162=0,"","= "&amp;ROUNDDOWN((H162/(F162)*100),0)&amp;"% del Neto / "&amp;ROUNDDOWN((H162/(H162+F162)*100),0)&amp;"% del Bruto")</f>
      </c>
      <c r="J162" s="20">
        <f>C162*(F162+H162)</f>
        <v>0</v>
      </c>
      <c r="L162" s="106"/>
      <c r="M162" s="15"/>
      <c r="N162" s="15"/>
      <c r="O162" s="15"/>
    </row>
    <row r="163" spans="2:15" ht="12">
      <c r="B163" s="46" t="s">
        <v>56</v>
      </c>
      <c r="L163" s="19"/>
      <c r="M163" s="15"/>
      <c r="N163" s="15"/>
      <c r="O163" s="15"/>
    </row>
    <row r="164" spans="2:15" ht="12">
      <c r="B164" s="46"/>
      <c r="L164" s="19"/>
      <c r="M164" s="15"/>
      <c r="N164" s="15"/>
      <c r="O164" s="15"/>
    </row>
    <row r="165" spans="9:15" ht="12">
      <c r="I165" s="43" t="str">
        <f>"Total "&amp;LOWER(B157)</f>
        <v>Total otros producción (rodaje)</v>
      </c>
      <c r="J165" s="20">
        <f>SUM(J157:J163)</f>
        <v>0</v>
      </c>
      <c r="L165" s="19"/>
      <c r="M165" s="15"/>
      <c r="N165" s="15"/>
      <c r="O165" s="15"/>
    </row>
    <row r="166" spans="2:15" ht="12">
      <c r="B166" s="36"/>
      <c r="C166" s="36"/>
      <c r="D166" s="36"/>
      <c r="E166" s="36"/>
      <c r="F166" s="36"/>
      <c r="G166" s="36"/>
      <c r="H166" s="36"/>
      <c r="I166" s="36"/>
      <c r="J166" s="36"/>
      <c r="L166" s="19"/>
      <c r="M166" s="15"/>
      <c r="N166" s="15"/>
      <c r="O166" s="15"/>
    </row>
    <row r="167" spans="12:15" ht="12">
      <c r="L167" s="19"/>
      <c r="M167" s="15"/>
      <c r="N167" s="15"/>
      <c r="O167" s="15"/>
    </row>
    <row r="168" spans="7:15" ht="12.75">
      <c r="G168" s="49"/>
      <c r="H168" s="49"/>
      <c r="I168" s="50" t="str">
        <f>"Total etapa de "&amp;LOWER($F$11)&amp;" en pesos chilenos"</f>
        <v>Total etapa de producción (rodaje) en pesos chilenos</v>
      </c>
      <c r="J168" s="51">
        <f>SUM(J111:J167)/2</f>
        <v>0</v>
      </c>
      <c r="L168" s="15"/>
      <c r="M168" s="15"/>
      <c r="N168" s="15"/>
      <c r="O168" s="15"/>
    </row>
    <row r="169" spans="7:15" ht="12">
      <c r="G169" s="37"/>
      <c r="H169" s="37"/>
      <c r="I169" s="38" t="s">
        <v>44</v>
      </c>
      <c r="J169" s="39">
        <f>J168/$I$7</f>
        <v>0</v>
      </c>
      <c r="L169" s="15"/>
      <c r="M169" s="15"/>
      <c r="N169" s="15"/>
      <c r="O169" s="15"/>
    </row>
    <row r="170" spans="12:15" ht="12.75" thickBot="1">
      <c r="L170" s="15"/>
      <c r="M170" s="15"/>
      <c r="N170" s="15"/>
      <c r="O170" s="15"/>
    </row>
    <row r="171" spans="2:10" ht="12">
      <c r="B171" s="24"/>
      <c r="C171" s="25"/>
      <c r="D171" s="25"/>
      <c r="E171" s="25"/>
      <c r="F171" s="25"/>
      <c r="G171" s="25"/>
      <c r="H171" s="25"/>
      <c r="I171" s="25"/>
      <c r="J171" s="26"/>
    </row>
    <row r="172" spans="1:15" ht="12">
      <c r="A172" s="11" t="s">
        <v>105</v>
      </c>
      <c r="B172" s="27" t="str">
        <f>"Etapa de "&amp;LOWER(F12)</f>
        <v>Etapa de post-producción</v>
      </c>
      <c r="C172" s="28"/>
      <c r="D172" s="29" t="s">
        <v>36</v>
      </c>
      <c r="E172" s="30">
        <v>43161</v>
      </c>
      <c r="F172" s="29" t="s">
        <v>37</v>
      </c>
      <c r="G172" s="30">
        <v>43465</v>
      </c>
      <c r="H172" s="29" t="s">
        <v>38</v>
      </c>
      <c r="I172" s="31">
        <f>G172-E172</f>
        <v>304</v>
      </c>
      <c r="J172" s="32">
        <f>ROUND(I172/30,0)</f>
        <v>10</v>
      </c>
      <c r="L172" s="13" t="s">
        <v>379</v>
      </c>
      <c r="M172" s="12"/>
      <c r="N172" s="12"/>
      <c r="O172" s="12"/>
    </row>
    <row r="173" spans="2:15" ht="12.75" thickBot="1">
      <c r="B173" s="33"/>
      <c r="C173" s="34"/>
      <c r="D173" s="34"/>
      <c r="E173" s="34"/>
      <c r="F173" s="34"/>
      <c r="G173" s="34"/>
      <c r="H173" s="34"/>
      <c r="I173" s="34"/>
      <c r="J173" s="35"/>
      <c r="L173" s="54" t="s">
        <v>378</v>
      </c>
      <c r="M173" s="17"/>
      <c r="N173" s="17"/>
      <c r="O173" s="17"/>
    </row>
    <row r="174" spans="1:15" ht="12">
      <c r="A174" s="11" t="s">
        <v>46</v>
      </c>
      <c r="B174" s="12" t="str">
        <f>"Oficina "&amp;LOWER($F$12)</f>
        <v>Oficina post-producción</v>
      </c>
      <c r="L174" s="19"/>
      <c r="M174" s="15"/>
      <c r="N174" s="15"/>
      <c r="O174" s="15"/>
    </row>
    <row r="175" spans="2:15" ht="12">
      <c r="B175" s="123" t="str">
        <f>"* Valor de arriendo, mantenimiento, aseo, insumos de oficina como cuentas de luz, internet, etc. durante la etapa de "&amp;LOWER($F$12)</f>
        <v>* Valor de arriendo, mantenimiento, aseo, insumos de oficina como cuentas de luz, internet, etc. durante la etapa de post-producción</v>
      </c>
      <c r="C175" s="123"/>
      <c r="D175" s="123"/>
      <c r="E175" s="123"/>
      <c r="F175" s="123"/>
      <c r="G175" s="123"/>
      <c r="L175" s="19"/>
      <c r="M175" s="15"/>
      <c r="N175" s="15"/>
      <c r="O175" s="15"/>
    </row>
    <row r="176" spans="2:15" ht="12">
      <c r="B176" s="17"/>
      <c r="L176" s="19"/>
      <c r="M176" s="15"/>
      <c r="N176" s="15"/>
      <c r="O176" s="15"/>
    </row>
    <row r="177" spans="1:15" ht="12">
      <c r="A177" s="9">
        <v>1</v>
      </c>
      <c r="B177" s="40" t="str">
        <f>"Arriendo oficina "&amp;LOWER(F121)</f>
        <v>Arriendo oficina </v>
      </c>
      <c r="C177" s="41">
        <v>0</v>
      </c>
      <c r="D177" s="42" t="s">
        <v>55</v>
      </c>
      <c r="E177" s="43" t="s">
        <v>48</v>
      </c>
      <c r="F177" s="18">
        <v>0</v>
      </c>
      <c r="G177" s="43" t="s">
        <v>49</v>
      </c>
      <c r="H177" s="18">
        <v>0</v>
      </c>
      <c r="I177" s="44">
        <f>IF(H177+F177=0,"","= "&amp;ROUNDDOWN((H177/(F177)*100),0)&amp;"% del Neto / "&amp;ROUNDDOWN((H177/(H177+F177)*100),0)&amp;"% del Bruto")</f>
      </c>
      <c r="J177" s="20">
        <f>C177*(F177+H177)</f>
        <v>0</v>
      </c>
      <c r="L177" s="19"/>
      <c r="M177" s="15"/>
      <c r="N177" s="15"/>
      <c r="O177" s="15"/>
    </row>
    <row r="178" spans="1:15" ht="12">
      <c r="A178" s="9">
        <v>2</v>
      </c>
      <c r="B178" s="40" t="s">
        <v>394</v>
      </c>
      <c r="C178" s="41">
        <v>0</v>
      </c>
      <c r="D178" s="42" t="s">
        <v>55</v>
      </c>
      <c r="E178" s="43" t="s">
        <v>48</v>
      </c>
      <c r="F178" s="18">
        <v>0</v>
      </c>
      <c r="G178" s="43" t="s">
        <v>49</v>
      </c>
      <c r="H178" s="18">
        <v>0</v>
      </c>
      <c r="I178" s="44"/>
      <c r="J178" s="20">
        <f>C178*(F178+H178)</f>
        <v>0</v>
      </c>
      <c r="L178" s="19"/>
      <c r="M178" s="15"/>
      <c r="N178" s="15"/>
      <c r="O178" s="15"/>
    </row>
    <row r="179" spans="1:15" ht="12">
      <c r="A179" s="9">
        <v>3</v>
      </c>
      <c r="B179" s="40" t="s">
        <v>395</v>
      </c>
      <c r="C179" s="41">
        <v>0</v>
      </c>
      <c r="D179" s="42" t="s">
        <v>55</v>
      </c>
      <c r="E179" s="43" t="s">
        <v>48</v>
      </c>
      <c r="F179" s="18">
        <v>0</v>
      </c>
      <c r="G179" s="43" t="s">
        <v>49</v>
      </c>
      <c r="H179" s="18">
        <v>0</v>
      </c>
      <c r="I179" s="44"/>
      <c r="J179" s="20">
        <f>C179*(F179+H179)</f>
        <v>0</v>
      </c>
      <c r="L179" s="19"/>
      <c r="M179" s="15"/>
      <c r="N179" s="15"/>
      <c r="O179" s="15"/>
    </row>
    <row r="180" spans="1:15" ht="12">
      <c r="A180" s="9">
        <v>2</v>
      </c>
      <c r="B180" s="40" t="s">
        <v>47</v>
      </c>
      <c r="C180" s="41">
        <v>0</v>
      </c>
      <c r="D180" s="42" t="s">
        <v>55</v>
      </c>
      <c r="E180" s="43" t="s">
        <v>48</v>
      </c>
      <c r="F180" s="18">
        <v>0</v>
      </c>
      <c r="G180" s="43" t="s">
        <v>49</v>
      </c>
      <c r="H180" s="18">
        <v>0</v>
      </c>
      <c r="I180" s="44">
        <f>IF(H180+F180=0,"","= "&amp;ROUNDDOWN((H180/(F180)*100),0)&amp;"% del Neto / "&amp;ROUNDDOWN((H180/(H180+F180)*100),0)&amp;"% del Bruto")</f>
      </c>
      <c r="J180" s="20">
        <f>C180*(F180+H180)</f>
        <v>0</v>
      </c>
      <c r="L180" s="19"/>
      <c r="M180" s="15"/>
      <c r="N180" s="15"/>
      <c r="O180" s="15"/>
    </row>
    <row r="181" spans="2:15" ht="12">
      <c r="B181" s="46" t="s">
        <v>56</v>
      </c>
      <c r="L181" s="19"/>
      <c r="M181" s="15"/>
      <c r="N181" s="15"/>
      <c r="O181" s="15"/>
    </row>
    <row r="182" spans="2:15" ht="12">
      <c r="B182" s="46"/>
      <c r="L182" s="19"/>
      <c r="M182" s="15"/>
      <c r="N182" s="15"/>
      <c r="O182" s="15"/>
    </row>
    <row r="183" spans="9:15" ht="12">
      <c r="I183" s="43" t="str">
        <f>"Total "&amp;LOWER(B174)</f>
        <v>Total oficina post-producción</v>
      </c>
      <c r="J183" s="20">
        <f>SUM(J177:J181)</f>
        <v>0</v>
      </c>
      <c r="L183" s="19"/>
      <c r="M183" s="15"/>
      <c r="N183" s="15"/>
      <c r="O183" s="15"/>
    </row>
    <row r="184" spans="2:15" ht="12">
      <c r="B184" s="36"/>
      <c r="C184" s="36"/>
      <c r="D184" s="36"/>
      <c r="E184" s="36"/>
      <c r="F184" s="36"/>
      <c r="G184" s="36"/>
      <c r="H184" s="36"/>
      <c r="I184" s="36"/>
      <c r="J184" s="36"/>
      <c r="L184" s="19"/>
      <c r="M184" s="15"/>
      <c r="N184" s="15"/>
      <c r="O184" s="15"/>
    </row>
    <row r="185" spans="1:15" ht="12">
      <c r="A185" s="11" t="s">
        <v>50</v>
      </c>
      <c r="B185" s="12" t="str">
        <f>"Contratos equipo de trabajo "&amp;LOWER($F$12)</f>
        <v>Contratos equipo de trabajo post-producción</v>
      </c>
      <c r="L185" s="19"/>
      <c r="M185" s="15"/>
      <c r="N185" s="15"/>
      <c r="O185" s="15"/>
    </row>
    <row r="186" spans="2:15" ht="12">
      <c r="B186" s="123" t="str">
        <f>"* Sueldos y cargas sociales del equipo de trabajo y/o personal administrativo durante la etapa de "&amp;LOWER($F$12)</f>
        <v>* Sueldos y cargas sociales del equipo de trabajo y/o personal administrativo durante la etapa de post-producción</v>
      </c>
      <c r="C186" s="123"/>
      <c r="D186" s="123"/>
      <c r="E186" s="123"/>
      <c r="L186" s="19"/>
      <c r="M186" s="15"/>
      <c r="N186" s="15"/>
      <c r="O186" s="15"/>
    </row>
    <row r="187" spans="2:15" ht="12">
      <c r="B187" s="17"/>
      <c r="L187" s="19"/>
      <c r="M187" s="15"/>
      <c r="N187" s="15"/>
      <c r="O187" s="15"/>
    </row>
    <row r="188" spans="1:15" ht="12">
      <c r="A188" s="9">
        <v>1</v>
      </c>
      <c r="B188" s="40" t="s">
        <v>360</v>
      </c>
      <c r="C188" s="41">
        <v>0</v>
      </c>
      <c r="D188" s="10" t="s">
        <v>390</v>
      </c>
      <c r="E188" s="43" t="str">
        <f>"Costo líquido por "&amp;IF(D188="día(s)","día","mes")&amp;" = "</f>
        <v>Costo líquido por mes = </v>
      </c>
      <c r="F188" s="18">
        <v>0</v>
      </c>
      <c r="G188" s="120" t="str">
        <f>"Carga trabajador + empleador por "&amp;IF(D188="día(s)","día","mes")&amp;" ("&amp;IF(F188=0," %",TEXT(ROUND(I188/(F188+I188),2),"#%"))&amp;") ="</f>
        <v>Carga trabajador + empleador por mes ( %) =</v>
      </c>
      <c r="H188" s="121"/>
      <c r="I188" s="18">
        <v>0</v>
      </c>
      <c r="J188" s="20">
        <f>C188*(F188+I188)</f>
        <v>0</v>
      </c>
      <c r="L188" s="19"/>
      <c r="M188" s="15"/>
      <c r="N188" s="15"/>
      <c r="O188" s="15"/>
    </row>
    <row r="189" spans="1:15" ht="12">
      <c r="A189" s="9">
        <v>2</v>
      </c>
      <c r="B189" s="40" t="s">
        <v>400</v>
      </c>
      <c r="C189" s="41">
        <v>0</v>
      </c>
      <c r="D189" s="10" t="s">
        <v>390</v>
      </c>
      <c r="E189" s="43" t="str">
        <f>"Costo líquido por "&amp;IF(D189="día(s)","día","mes")&amp;" = "</f>
        <v>Costo líquido por mes = </v>
      </c>
      <c r="F189" s="18">
        <v>0</v>
      </c>
      <c r="G189" s="120" t="str">
        <f>"Carga trabajador + empleador por "&amp;IF(D189="día(s)","día","mes")&amp;" ("&amp;IF(F189=0," %",TEXT(ROUND(I189/(F189+I189),2),"#%"))&amp;") ="</f>
        <v>Carga trabajador + empleador por mes ( %) =</v>
      </c>
      <c r="H189" s="121"/>
      <c r="I189" s="18">
        <v>0</v>
      </c>
      <c r="J189" s="20">
        <f>C189*(F189+I189)</f>
        <v>0</v>
      </c>
      <c r="L189" s="19"/>
      <c r="M189" s="15"/>
      <c r="N189" s="15"/>
      <c r="O189" s="15"/>
    </row>
    <row r="190" spans="1:15" ht="12">
      <c r="A190" s="9">
        <v>3</v>
      </c>
      <c r="B190" s="40" t="s">
        <v>58</v>
      </c>
      <c r="C190" s="41">
        <v>0</v>
      </c>
      <c r="D190" s="10" t="s">
        <v>390</v>
      </c>
      <c r="E190" s="43" t="str">
        <f>"Costo líquido por "&amp;IF(D190="día(s)","día","mes")&amp;" = "</f>
        <v>Costo líquido por mes = </v>
      </c>
      <c r="F190" s="18">
        <v>0</v>
      </c>
      <c r="G190" s="120" t="str">
        <f>"Carga trabajador + empleador por "&amp;IF(D190="día(s)","día","mes")&amp;" ("&amp;IF(F190=0," %",TEXT(ROUND(I190/(F190+I190),2),"#%"))&amp;") ="</f>
        <v>Carga trabajador + empleador por mes ( %) =</v>
      </c>
      <c r="H190" s="121"/>
      <c r="I190" s="18">
        <v>0</v>
      </c>
      <c r="J190" s="20">
        <f>C190*(F190+I190)</f>
        <v>0</v>
      </c>
      <c r="L190" s="19"/>
      <c r="M190" s="15"/>
      <c r="N190" s="15"/>
      <c r="O190" s="15"/>
    </row>
    <row r="191" spans="2:15" ht="12">
      <c r="B191" s="46" t="s">
        <v>56</v>
      </c>
      <c r="L191" s="19"/>
      <c r="M191" s="15"/>
      <c r="N191" s="15"/>
      <c r="O191" s="15"/>
    </row>
    <row r="192" spans="2:15" ht="12">
      <c r="B192" s="46"/>
      <c r="L192" s="19"/>
      <c r="M192" s="15"/>
      <c r="N192" s="15"/>
      <c r="O192" s="15"/>
    </row>
    <row r="193" spans="9:15" ht="12">
      <c r="I193" s="43" t="str">
        <f>"Total "&amp;LOWER(B185)</f>
        <v>Total contratos equipo de trabajo post-producción</v>
      </c>
      <c r="J193" s="20">
        <f>SUM(J188:J191)</f>
        <v>0</v>
      </c>
      <c r="L193" s="19"/>
      <c r="M193" s="15"/>
      <c r="N193" s="15"/>
      <c r="O193" s="15"/>
    </row>
    <row r="194" spans="2:15" ht="12">
      <c r="B194" s="36"/>
      <c r="C194" s="36"/>
      <c r="D194" s="36"/>
      <c r="E194" s="36"/>
      <c r="F194" s="36"/>
      <c r="G194" s="36"/>
      <c r="H194" s="36"/>
      <c r="I194" s="36"/>
      <c r="J194" s="36"/>
      <c r="L194" s="19"/>
      <c r="M194" s="15"/>
      <c r="N194" s="15"/>
      <c r="O194" s="15"/>
    </row>
    <row r="195" spans="1:15" ht="12">
      <c r="A195" s="11" t="s">
        <v>85</v>
      </c>
      <c r="B195" s="12" t="str">
        <f>"Gastos de operación "&amp;LOWER($F$12)</f>
        <v>Gastos de operación post-producción</v>
      </c>
      <c r="L195" s="19"/>
      <c r="M195" s="15"/>
      <c r="N195" s="15"/>
      <c r="O195" s="15"/>
    </row>
    <row r="196" spans="2:15" ht="12">
      <c r="B196" s="123" t="str">
        <f>"* Compra de insumos, arriendos o contratación de servicios en la etapa de "&amp;LOWER($F$12)</f>
        <v>* Compra de insumos, arriendos o contratación de servicios en la etapa de post-producción</v>
      </c>
      <c r="C196" s="123"/>
      <c r="D196" s="123"/>
      <c r="E196" s="123"/>
      <c r="L196" s="19"/>
      <c r="M196" s="15"/>
      <c r="N196" s="15"/>
      <c r="O196" s="15"/>
    </row>
    <row r="197" spans="2:15" ht="12">
      <c r="B197" s="17"/>
      <c r="L197" s="19"/>
      <c r="M197" s="15"/>
      <c r="N197" s="15"/>
      <c r="O197" s="15"/>
    </row>
    <row r="198" spans="1:15" ht="12">
      <c r="A198" s="9">
        <v>1</v>
      </c>
      <c r="B198" s="40" t="s">
        <v>97</v>
      </c>
      <c r="C198" s="41">
        <v>0</v>
      </c>
      <c r="D198" s="42" t="s">
        <v>55</v>
      </c>
      <c r="E198" s="43" t="s">
        <v>48</v>
      </c>
      <c r="F198" s="18">
        <v>0</v>
      </c>
      <c r="G198" s="43" t="s">
        <v>49</v>
      </c>
      <c r="H198" s="18">
        <v>0</v>
      </c>
      <c r="I198" s="44">
        <f>IF(H198+F198=0,"","= "&amp;ROUNDDOWN((H198/(F198)*100),0)&amp;"% del Neto / "&amp;ROUNDDOWN((H198/(H198+F198)*100),0)&amp;"% del Bruto")</f>
      </c>
      <c r="J198" s="20">
        <f>C198*(F198+H198)</f>
        <v>0</v>
      </c>
      <c r="L198" s="19"/>
      <c r="M198" s="15"/>
      <c r="N198" s="15"/>
      <c r="O198" s="15"/>
    </row>
    <row r="199" spans="1:15" ht="12">
      <c r="A199" s="9">
        <v>2</v>
      </c>
      <c r="B199" s="40" t="s">
        <v>98</v>
      </c>
      <c r="C199" s="41">
        <v>0</v>
      </c>
      <c r="D199" s="42" t="s">
        <v>55</v>
      </c>
      <c r="E199" s="43" t="s">
        <v>48</v>
      </c>
      <c r="F199" s="18">
        <v>0</v>
      </c>
      <c r="G199" s="43" t="s">
        <v>49</v>
      </c>
      <c r="H199" s="18">
        <v>0</v>
      </c>
      <c r="I199" s="44">
        <f>IF(H199+F199=0,"","= "&amp;ROUNDDOWN((H199/(F199)*100),0)&amp;"% del Neto / "&amp;ROUNDDOWN((H199/(H199+F199)*100),0)&amp;"% del Bruto")</f>
      </c>
      <c r="J199" s="20">
        <f>C199*(F199+H199)</f>
        <v>0</v>
      </c>
      <c r="L199" s="19"/>
      <c r="M199" s="15"/>
      <c r="N199" s="15"/>
      <c r="O199" s="15"/>
    </row>
    <row r="200" spans="1:15" ht="12">
      <c r="A200" s="9">
        <v>3</v>
      </c>
      <c r="B200" s="40" t="s">
        <v>419</v>
      </c>
      <c r="C200" s="41">
        <v>0</v>
      </c>
      <c r="D200" s="42" t="s">
        <v>55</v>
      </c>
      <c r="E200" s="43" t="s">
        <v>48</v>
      </c>
      <c r="F200" s="18">
        <v>0</v>
      </c>
      <c r="G200" s="43" t="s">
        <v>49</v>
      </c>
      <c r="H200" s="18">
        <v>0</v>
      </c>
      <c r="I200" s="44">
        <f>IF(H200+F200=0,"","= "&amp;ROUNDDOWN((H200/(F200)*100),0)&amp;"% del Neto / "&amp;ROUNDDOWN((H200/(H200+F200)*100),0)&amp;"% del Bruto")</f>
      </c>
      <c r="J200" s="20">
        <f>C200*(F200+H200)</f>
        <v>0</v>
      </c>
      <c r="L200" s="19"/>
      <c r="M200" s="15"/>
      <c r="N200" s="15"/>
      <c r="O200" s="15"/>
    </row>
    <row r="201" spans="1:15" ht="12">
      <c r="A201" s="9">
        <v>4</v>
      </c>
      <c r="B201" s="40" t="s">
        <v>99</v>
      </c>
      <c r="C201" s="41">
        <v>0</v>
      </c>
      <c r="D201" s="42" t="s">
        <v>55</v>
      </c>
      <c r="E201" s="43" t="s">
        <v>48</v>
      </c>
      <c r="F201" s="18">
        <v>0</v>
      </c>
      <c r="G201" s="43" t="s">
        <v>49</v>
      </c>
      <c r="H201" s="18">
        <v>0</v>
      </c>
      <c r="I201" s="44">
        <f>IF(H201+F201=0,"","= "&amp;ROUNDDOWN((H201/(F201)*100),0)&amp;"% del Neto / "&amp;ROUNDDOWN((H201/(H201+F201)*100),0)&amp;"% del Bruto")</f>
      </c>
      <c r="J201" s="20">
        <f>C201*(F201+H201)</f>
        <v>0</v>
      </c>
      <c r="L201" s="19"/>
      <c r="M201" s="15"/>
      <c r="N201" s="15"/>
      <c r="O201" s="15"/>
    </row>
    <row r="202" spans="1:15" ht="12">
      <c r="A202" s="9">
        <v>5</v>
      </c>
      <c r="B202" s="40" t="s">
        <v>47</v>
      </c>
      <c r="C202" s="41">
        <v>0</v>
      </c>
      <c r="D202" s="42" t="s">
        <v>55</v>
      </c>
      <c r="E202" s="43" t="s">
        <v>48</v>
      </c>
      <c r="F202" s="18">
        <v>0</v>
      </c>
      <c r="G202" s="43" t="s">
        <v>49</v>
      </c>
      <c r="H202" s="18">
        <v>0</v>
      </c>
      <c r="I202" s="44">
        <f>IF(H202+F202=0,"","= "&amp;ROUNDDOWN((H202/(F202)*100),0)&amp;"% del Neto / "&amp;ROUNDDOWN((H202/(H202+F202)*100),0)&amp;"% del Bruto")</f>
      </c>
      <c r="J202" s="20">
        <f>C202*(F202+H202)</f>
        <v>0</v>
      </c>
      <c r="L202" s="19"/>
      <c r="M202" s="15"/>
      <c r="N202" s="15"/>
      <c r="O202" s="15"/>
    </row>
    <row r="203" spans="2:15" ht="12">
      <c r="B203" s="46" t="s">
        <v>56</v>
      </c>
      <c r="L203" s="19"/>
      <c r="M203" s="15"/>
      <c r="N203" s="15"/>
      <c r="O203" s="15"/>
    </row>
    <row r="204" spans="2:15" ht="12">
      <c r="B204" s="46"/>
      <c r="L204" s="19"/>
      <c r="M204" s="15"/>
      <c r="N204" s="15"/>
      <c r="O204" s="15"/>
    </row>
    <row r="205" spans="9:15" ht="12">
      <c r="I205" s="43" t="str">
        <f>"Total "&amp;LOWER(B195)</f>
        <v>Total gastos de operación post-producción</v>
      </c>
      <c r="J205" s="20">
        <f>SUM(J198:J203)</f>
        <v>0</v>
      </c>
      <c r="L205" s="19"/>
      <c r="M205" s="15"/>
      <c r="N205" s="15"/>
      <c r="O205" s="15"/>
    </row>
    <row r="206" spans="2:15" ht="12">
      <c r="B206" s="36"/>
      <c r="C206" s="36"/>
      <c r="D206" s="36"/>
      <c r="E206" s="36"/>
      <c r="F206" s="36"/>
      <c r="G206" s="36"/>
      <c r="H206" s="36"/>
      <c r="I206" s="47"/>
      <c r="J206" s="48"/>
      <c r="L206" s="19"/>
      <c r="M206" s="15"/>
      <c r="N206" s="15"/>
      <c r="O206" s="15"/>
    </row>
    <row r="207" spans="1:15" ht="12">
      <c r="A207" s="11" t="s">
        <v>86</v>
      </c>
      <c r="B207" s="12" t="str">
        <f>"Gastos de difusión en la etapa de "&amp;LOWER($F$12)</f>
        <v>Gastos de difusión en la etapa de post-producción</v>
      </c>
      <c r="L207" s="19"/>
      <c r="M207" s="15"/>
      <c r="N207" s="15"/>
      <c r="O207" s="15"/>
    </row>
    <row r="208" spans="2:15" ht="12">
      <c r="B208" s="123" t="str">
        <f>"* Gastos asociados a las actividades de difusión del proyecto en la etapa de "&amp;LOWER($F$12)</f>
        <v>* Gastos asociados a las actividades de difusión del proyecto en la etapa de post-producción</v>
      </c>
      <c r="C208" s="123"/>
      <c r="D208" s="123"/>
      <c r="E208" s="123"/>
      <c r="L208" s="19"/>
      <c r="M208" s="15"/>
      <c r="N208" s="15"/>
      <c r="O208" s="15"/>
    </row>
    <row r="209" spans="2:15" ht="12">
      <c r="B209" s="17"/>
      <c r="L209" s="19"/>
      <c r="M209" s="15"/>
      <c r="N209" s="15"/>
      <c r="O209" s="15"/>
    </row>
    <row r="210" spans="1:15" ht="12">
      <c r="A210" s="9">
        <v>1</v>
      </c>
      <c r="B210" s="40" t="s">
        <v>100</v>
      </c>
      <c r="C210" s="41">
        <v>0</v>
      </c>
      <c r="D210" s="42" t="s">
        <v>55</v>
      </c>
      <c r="E210" s="43" t="s">
        <v>48</v>
      </c>
      <c r="F210" s="18">
        <v>0</v>
      </c>
      <c r="G210" s="43" t="s">
        <v>49</v>
      </c>
      <c r="H210" s="18">
        <v>0</v>
      </c>
      <c r="I210" s="44">
        <f>IF(H210+F210=0,"","= "&amp;ROUNDDOWN((H210/(F210)*100),0)&amp;"% del Neto / "&amp;ROUNDDOWN((H210/(H210+F210)*100),0)&amp;"% del Bruto")</f>
      </c>
      <c r="J210" s="20">
        <f>C210*(F210+H210)</f>
        <v>0</v>
      </c>
      <c r="L210" s="19"/>
      <c r="M210" s="15"/>
      <c r="N210" s="15"/>
      <c r="O210" s="15"/>
    </row>
    <row r="211" spans="1:15" ht="12">
      <c r="A211" s="9">
        <v>2</v>
      </c>
      <c r="B211" s="40" t="s">
        <v>101</v>
      </c>
      <c r="C211" s="41">
        <v>0</v>
      </c>
      <c r="D211" s="42" t="s">
        <v>55</v>
      </c>
      <c r="E211" s="43" t="s">
        <v>48</v>
      </c>
      <c r="F211" s="18">
        <v>0</v>
      </c>
      <c r="G211" s="43" t="s">
        <v>49</v>
      </c>
      <c r="H211" s="18">
        <v>0</v>
      </c>
      <c r="I211" s="44">
        <f>IF(H211+F211=0,"","= "&amp;ROUNDDOWN((H211/(F211)*100),0)&amp;"% del Neto / "&amp;ROUNDDOWN((H211/(H211+F211)*100),0)&amp;"% del Bruto")</f>
      </c>
      <c r="J211" s="20">
        <f>C211*(F211+H211)</f>
        <v>0</v>
      </c>
      <c r="L211" s="19"/>
      <c r="M211" s="15"/>
      <c r="N211" s="15"/>
      <c r="O211" s="15"/>
    </row>
    <row r="212" spans="1:15" ht="12">
      <c r="A212" s="9">
        <v>3</v>
      </c>
      <c r="B212" s="40" t="s">
        <v>102</v>
      </c>
      <c r="C212" s="41">
        <v>0</v>
      </c>
      <c r="D212" s="42" t="s">
        <v>55</v>
      </c>
      <c r="E212" s="43" t="s">
        <v>48</v>
      </c>
      <c r="F212" s="18">
        <v>0</v>
      </c>
      <c r="G212" s="43" t="s">
        <v>49</v>
      </c>
      <c r="H212" s="18">
        <v>0</v>
      </c>
      <c r="I212" s="44">
        <f>IF(H212+F212=0,"","= "&amp;ROUNDDOWN((H212/(F212)*100),0)&amp;"% del Neto / "&amp;ROUNDDOWN((H212/(H212+F212)*100),0)&amp;"% del Bruto")</f>
      </c>
      <c r="J212" s="20">
        <f>C212*(F212+H212)</f>
        <v>0</v>
      </c>
      <c r="L212" s="19"/>
      <c r="M212" s="15"/>
      <c r="N212" s="15"/>
      <c r="O212" s="15"/>
    </row>
    <row r="213" spans="1:15" ht="12">
      <c r="A213" s="9">
        <v>4</v>
      </c>
      <c r="B213" s="40" t="s">
        <v>103</v>
      </c>
      <c r="C213" s="41">
        <v>0</v>
      </c>
      <c r="D213" s="42" t="s">
        <v>55</v>
      </c>
      <c r="E213" s="43" t="s">
        <v>48</v>
      </c>
      <c r="F213" s="18">
        <v>0</v>
      </c>
      <c r="G213" s="43" t="s">
        <v>49</v>
      </c>
      <c r="H213" s="18">
        <v>0</v>
      </c>
      <c r="I213" s="44">
        <f>IF(H213+F213=0,"","= "&amp;ROUNDDOWN((H213/(F213)*100),0)&amp;"% del Neto / "&amp;ROUNDDOWN((H213/(H213+F213)*100),0)&amp;"% del Bruto")</f>
      </c>
      <c r="J213" s="20">
        <f>C213*(F213+H213)</f>
        <v>0</v>
      </c>
      <c r="L213" s="19"/>
      <c r="M213" s="15"/>
      <c r="N213" s="15"/>
      <c r="O213" s="15"/>
    </row>
    <row r="214" spans="1:15" ht="12">
      <c r="A214" s="9">
        <v>5</v>
      </c>
      <c r="B214" s="40" t="s">
        <v>47</v>
      </c>
      <c r="C214" s="41">
        <v>0</v>
      </c>
      <c r="D214" s="42" t="s">
        <v>55</v>
      </c>
      <c r="E214" s="43" t="s">
        <v>48</v>
      </c>
      <c r="F214" s="18">
        <v>0</v>
      </c>
      <c r="G214" s="43" t="s">
        <v>49</v>
      </c>
      <c r="H214" s="18">
        <v>0</v>
      </c>
      <c r="I214" s="44">
        <f>IF(H214+F214=0,"","= "&amp;ROUNDDOWN((H214/(F214)*100),0)&amp;"% del Neto / "&amp;ROUNDDOWN((H214/(H214+F214)*100),0)&amp;"% del Bruto")</f>
      </c>
      <c r="J214" s="20">
        <f>C214*(F214+H214)</f>
        <v>0</v>
      </c>
      <c r="L214" s="19"/>
      <c r="M214" s="15"/>
      <c r="N214" s="15"/>
      <c r="O214" s="15"/>
    </row>
    <row r="215" spans="2:15" ht="12">
      <c r="B215" s="46" t="s">
        <v>56</v>
      </c>
      <c r="L215" s="19"/>
      <c r="M215" s="15"/>
      <c r="N215" s="15"/>
      <c r="O215" s="15"/>
    </row>
    <row r="216" spans="2:15" ht="12">
      <c r="B216" s="46"/>
      <c r="L216" s="19"/>
      <c r="M216" s="15"/>
      <c r="N216" s="15"/>
      <c r="O216" s="15"/>
    </row>
    <row r="217" spans="9:15" ht="12">
      <c r="I217" s="43" t="str">
        <f>"Total "&amp;LOWER(B207)</f>
        <v>Total gastos de difusión en la etapa de post-producción</v>
      </c>
      <c r="J217" s="20">
        <f>SUM(J210:J215)</f>
        <v>0</v>
      </c>
      <c r="L217" s="19"/>
      <c r="M217" s="15"/>
      <c r="N217" s="15"/>
      <c r="O217" s="15"/>
    </row>
    <row r="218" spans="2:15" ht="12">
      <c r="B218" s="36"/>
      <c r="C218" s="36"/>
      <c r="D218" s="36"/>
      <c r="E218" s="36"/>
      <c r="F218" s="36"/>
      <c r="G218" s="36"/>
      <c r="H218" s="36"/>
      <c r="I218" s="36"/>
      <c r="J218" s="36"/>
      <c r="L218" s="19"/>
      <c r="M218" s="15"/>
      <c r="N218" s="15"/>
      <c r="O218" s="15"/>
    </row>
    <row r="219" spans="1:15" ht="12">
      <c r="A219" s="11" t="s">
        <v>89</v>
      </c>
      <c r="B219" s="12" t="str">
        <f>"Otros "&amp;LOWER($F$12)</f>
        <v>Otros post-producción</v>
      </c>
      <c r="L219" s="106"/>
      <c r="M219" s="15"/>
      <c r="N219" s="15"/>
      <c r="O219" s="15"/>
    </row>
    <row r="220" spans="2:15" ht="12">
      <c r="B220" s="55" t="str">
        <f>"* Otros gastos de la etapa de "&amp;LOWER($F$12)</f>
        <v>* Otros gastos de la etapa de post-producción</v>
      </c>
      <c r="L220" s="19"/>
      <c r="M220" s="15"/>
      <c r="N220" s="15"/>
      <c r="O220" s="15"/>
    </row>
    <row r="221" spans="2:15" ht="12">
      <c r="B221" s="17"/>
      <c r="L221" s="19"/>
      <c r="M221" s="15"/>
      <c r="N221" s="15"/>
      <c r="O221" s="15"/>
    </row>
    <row r="222" spans="1:15" ht="12">
      <c r="A222" s="9">
        <v>1</v>
      </c>
      <c r="B222" s="40" t="s">
        <v>47</v>
      </c>
      <c r="C222" s="41">
        <v>0</v>
      </c>
      <c r="D222" s="42" t="s">
        <v>55</v>
      </c>
      <c r="E222" s="43" t="s">
        <v>48</v>
      </c>
      <c r="F222" s="18">
        <v>0</v>
      </c>
      <c r="G222" s="43" t="s">
        <v>49</v>
      </c>
      <c r="H222" s="18">
        <v>0</v>
      </c>
      <c r="I222" s="44">
        <f>IF(H222+F222=0,"","= "&amp;ROUNDDOWN((H222/(F222)*100),0)&amp;"% del Neto / "&amp;ROUNDDOWN((H222/(H222+F222)*100),0)&amp;"% del Bruto")</f>
      </c>
      <c r="J222" s="20">
        <f>C222*(F222+H222)</f>
        <v>0</v>
      </c>
      <c r="L222" s="19"/>
      <c r="M222" s="15"/>
      <c r="N222" s="15"/>
      <c r="O222" s="15"/>
    </row>
    <row r="223" spans="2:15" ht="12">
      <c r="B223" s="46" t="s">
        <v>56</v>
      </c>
      <c r="L223" s="19"/>
      <c r="M223" s="15"/>
      <c r="N223" s="15"/>
      <c r="O223" s="15"/>
    </row>
    <row r="224" spans="2:15" ht="12">
      <c r="B224" s="46"/>
      <c r="L224" s="19"/>
      <c r="M224" s="15"/>
      <c r="N224" s="15"/>
      <c r="O224" s="15"/>
    </row>
    <row r="225" spans="9:15" ht="12">
      <c r="I225" s="43" t="str">
        <f>"Total "&amp;LOWER(B219)</f>
        <v>Total otros post-producción</v>
      </c>
      <c r="J225" s="20">
        <f>SUM(J222:J223)</f>
        <v>0</v>
      </c>
      <c r="L225" s="19"/>
      <c r="M225" s="15"/>
      <c r="N225" s="15"/>
      <c r="O225" s="15"/>
    </row>
    <row r="226" spans="2:15" ht="12">
      <c r="B226" s="36"/>
      <c r="C226" s="36"/>
      <c r="D226" s="36"/>
      <c r="E226" s="36"/>
      <c r="F226" s="36"/>
      <c r="G226" s="36"/>
      <c r="H226" s="36"/>
      <c r="I226" s="36"/>
      <c r="J226" s="36"/>
      <c r="L226" s="19"/>
      <c r="M226" s="15"/>
      <c r="N226" s="15"/>
      <c r="O226" s="15"/>
    </row>
    <row r="227" spans="12:15" ht="12">
      <c r="L227" s="19"/>
      <c r="M227" s="15"/>
      <c r="N227" s="15"/>
      <c r="O227" s="15"/>
    </row>
    <row r="228" spans="7:15" ht="12.75">
      <c r="G228" s="49"/>
      <c r="H228" s="49"/>
      <c r="I228" s="50" t="str">
        <f>"Total etapa de "&amp;LOWER($F$11)&amp;" en pesos chilenos"</f>
        <v>Total etapa de producción (rodaje) en pesos chilenos</v>
      </c>
      <c r="J228" s="51">
        <f>SUM(J174:J227)/2</f>
        <v>0</v>
      </c>
      <c r="L228" s="19"/>
      <c r="M228" s="15"/>
      <c r="N228" s="15"/>
      <c r="O228" s="15"/>
    </row>
    <row r="229" spans="7:15" ht="12.75">
      <c r="G229" s="49"/>
      <c r="H229" s="49"/>
      <c r="I229" s="52" t="s">
        <v>44</v>
      </c>
      <c r="J229" s="53">
        <f>J228/$I$7</f>
        <v>0</v>
      </c>
      <c r="L229" s="15"/>
      <c r="M229" s="15"/>
      <c r="N229" s="15"/>
      <c r="O229" s="15"/>
    </row>
    <row r="230" spans="12:15" ht="12.75" thickBot="1">
      <c r="L230" s="15"/>
      <c r="M230" s="15"/>
      <c r="N230" s="15"/>
      <c r="O230" s="15"/>
    </row>
    <row r="231" spans="2:10" ht="12">
      <c r="B231" s="24"/>
      <c r="C231" s="25"/>
      <c r="D231" s="25"/>
      <c r="E231" s="25"/>
      <c r="F231" s="25"/>
      <c r="G231" s="25"/>
      <c r="H231" s="25"/>
      <c r="I231" s="25"/>
      <c r="J231" s="26"/>
    </row>
    <row r="232" spans="1:15" ht="12">
      <c r="A232" s="11" t="s">
        <v>104</v>
      </c>
      <c r="B232" s="27" t="str">
        <f>"Etapa de "&amp;LOWER(F13)</f>
        <v>Etapa de promoción y distribución</v>
      </c>
      <c r="C232" s="28"/>
      <c r="D232" s="29" t="s">
        <v>36</v>
      </c>
      <c r="E232" s="30">
        <v>43101</v>
      </c>
      <c r="F232" s="29" t="s">
        <v>37</v>
      </c>
      <c r="G232" s="30">
        <v>43465</v>
      </c>
      <c r="H232" s="29" t="s">
        <v>38</v>
      </c>
      <c r="I232" s="31">
        <f>G232-E232</f>
        <v>364</v>
      </c>
      <c r="J232" s="32">
        <f>ROUND(I232/30,0)</f>
        <v>12</v>
      </c>
      <c r="L232" s="13" t="s">
        <v>379</v>
      </c>
      <c r="M232" s="12"/>
      <c r="N232" s="12"/>
      <c r="O232" s="12"/>
    </row>
    <row r="233" spans="2:15" ht="12.75" thickBot="1">
      <c r="B233" s="33"/>
      <c r="C233" s="34"/>
      <c r="D233" s="34"/>
      <c r="E233" s="34"/>
      <c r="F233" s="34"/>
      <c r="G233" s="34"/>
      <c r="H233" s="34"/>
      <c r="I233" s="34"/>
      <c r="J233" s="35"/>
      <c r="L233" s="54" t="s">
        <v>378</v>
      </c>
      <c r="M233" s="17"/>
      <c r="N233" s="17"/>
      <c r="O233" s="17"/>
    </row>
    <row r="234" spans="12:15" ht="12">
      <c r="L234" s="19"/>
      <c r="M234" s="15"/>
      <c r="N234" s="15"/>
      <c r="O234" s="15"/>
    </row>
    <row r="235" spans="2:15" ht="12">
      <c r="B235" s="11" t="s">
        <v>59</v>
      </c>
      <c r="L235" s="19"/>
      <c r="M235" s="15"/>
      <c r="N235" s="15"/>
      <c r="O235" s="15"/>
    </row>
    <row r="236" spans="1:15" ht="12">
      <c r="A236" s="9">
        <v>1</v>
      </c>
      <c r="B236" s="14" t="s">
        <v>374</v>
      </c>
      <c r="C236" s="116">
        <v>0</v>
      </c>
      <c r="D236" s="116"/>
      <c r="L236" s="19"/>
      <c r="M236" s="15"/>
      <c r="N236" s="15"/>
      <c r="O236" s="15"/>
    </row>
    <row r="237" spans="1:15" ht="12">
      <c r="A237" s="9">
        <v>2</v>
      </c>
      <c r="B237" s="14" t="s">
        <v>375</v>
      </c>
      <c r="C237" s="116">
        <v>0</v>
      </c>
      <c r="D237" s="116"/>
      <c r="L237" s="19"/>
      <c r="M237" s="15"/>
      <c r="N237" s="15"/>
      <c r="O237" s="15"/>
    </row>
    <row r="238" spans="1:15" ht="12">
      <c r="A238" s="9">
        <v>3</v>
      </c>
      <c r="B238" s="14" t="s">
        <v>376</v>
      </c>
      <c r="C238" s="116">
        <v>0</v>
      </c>
      <c r="D238" s="116"/>
      <c r="L238" s="19"/>
      <c r="M238" s="15"/>
      <c r="N238" s="15"/>
      <c r="O238" s="15"/>
    </row>
    <row r="239" spans="1:15" ht="12">
      <c r="A239" s="9">
        <v>4</v>
      </c>
      <c r="B239" s="14" t="s">
        <v>377</v>
      </c>
      <c r="C239" s="116">
        <v>0</v>
      </c>
      <c r="D239" s="116"/>
      <c r="L239" s="19"/>
      <c r="M239" s="15"/>
      <c r="N239" s="15"/>
      <c r="O239" s="15"/>
    </row>
    <row r="240" spans="1:15" ht="12">
      <c r="A240" s="9">
        <v>5</v>
      </c>
      <c r="B240" s="14" t="s">
        <v>43</v>
      </c>
      <c r="C240" s="116">
        <v>0</v>
      </c>
      <c r="D240" s="116"/>
      <c r="L240" s="19"/>
      <c r="M240" s="15"/>
      <c r="N240" s="15"/>
      <c r="O240" s="15"/>
    </row>
    <row r="241" spans="2:15" ht="12">
      <c r="B241" s="36"/>
      <c r="C241" s="36"/>
      <c r="D241" s="36"/>
      <c r="E241" s="36"/>
      <c r="F241" s="36"/>
      <c r="G241" s="36"/>
      <c r="H241" s="36"/>
      <c r="I241" s="36"/>
      <c r="J241" s="36"/>
      <c r="L241" s="19"/>
      <c r="M241" s="15"/>
      <c r="N241" s="15"/>
      <c r="O241" s="15"/>
    </row>
    <row r="242" spans="12:15" ht="12">
      <c r="L242" s="19"/>
      <c r="M242" s="15"/>
      <c r="N242" s="15"/>
      <c r="O242" s="15"/>
    </row>
    <row r="243" spans="7:15" ht="12.75">
      <c r="G243" s="49"/>
      <c r="H243" s="49"/>
      <c r="I243" s="50" t="str">
        <f>"Total etapa de "&amp;LOWER(F13)&amp;" en pesos chilenos"</f>
        <v>Total etapa de promoción y distribución en pesos chilenos</v>
      </c>
      <c r="J243" s="51">
        <f>SUM(C236:D240)</f>
        <v>0</v>
      </c>
      <c r="L243" s="15"/>
      <c r="M243" s="15"/>
      <c r="N243" s="15"/>
      <c r="O243" s="15"/>
    </row>
    <row r="244" spans="7:15" ht="12.75">
      <c r="G244" s="49"/>
      <c r="H244" s="49"/>
      <c r="I244" s="52" t="s">
        <v>44</v>
      </c>
      <c r="J244" s="53">
        <f>J243/$I$7</f>
        <v>0</v>
      </c>
      <c r="L244" s="15"/>
      <c r="M244" s="15"/>
      <c r="N244" s="15"/>
      <c r="O244" s="15"/>
    </row>
    <row r="245" ht="12"/>
    <row r="246" ht="12"/>
    <row r="247" ht="12"/>
    <row r="248" ht="12"/>
    <row r="249" ht="12"/>
    <row r="250" ht="12"/>
    <row r="251" ht="12"/>
    <row r="252" ht="12"/>
    <row r="253" ht="12"/>
    <row r="254" ht="12"/>
    <row r="255" ht="12"/>
    <row r="256" ht="12"/>
    <row r="257" ht="12"/>
    <row r="258" ht="12"/>
    <row r="259" ht="12"/>
    <row r="260" ht="12"/>
    <row r="261" ht="12"/>
  </sheetData>
  <sheetProtection/>
  <mergeCells count="63">
    <mergeCell ref="C20:D20"/>
    <mergeCell ref="C19:D19"/>
    <mergeCell ref="B186:E186"/>
    <mergeCell ref="B196:E196"/>
    <mergeCell ref="B208:E208"/>
    <mergeCell ref="G81:H81"/>
    <mergeCell ref="G80:H80"/>
    <mergeCell ref="G126:H126"/>
    <mergeCell ref="G129:H129"/>
    <mergeCell ref="G127:H127"/>
    <mergeCell ref="G128:H128"/>
    <mergeCell ref="G190:H190"/>
    <mergeCell ref="G189:H189"/>
    <mergeCell ref="B77:E77"/>
    <mergeCell ref="B87:G87"/>
    <mergeCell ref="B112:G112"/>
    <mergeCell ref="B123:F123"/>
    <mergeCell ref="B135:E135"/>
    <mergeCell ref="B147:H147"/>
    <mergeCell ref="C238:D238"/>
    <mergeCell ref="C239:D239"/>
    <mergeCell ref="C240:D240"/>
    <mergeCell ref="C237:D237"/>
    <mergeCell ref="G79:H79"/>
    <mergeCell ref="G125:H125"/>
    <mergeCell ref="G188:H188"/>
    <mergeCell ref="G152:H152"/>
    <mergeCell ref="G151:H151"/>
    <mergeCell ref="B175:G175"/>
    <mergeCell ref="C55:D55"/>
    <mergeCell ref="C56:D56"/>
    <mergeCell ref="C236:D236"/>
    <mergeCell ref="B31:J31"/>
    <mergeCell ref="C53:D53"/>
    <mergeCell ref="C54:D54"/>
    <mergeCell ref="B45:J45"/>
    <mergeCell ref="G149:H149"/>
    <mergeCell ref="G150:H150"/>
    <mergeCell ref="B66:F66"/>
    <mergeCell ref="C52:D52"/>
    <mergeCell ref="B32:J32"/>
    <mergeCell ref="B29:J29"/>
    <mergeCell ref="B30:J30"/>
    <mergeCell ref="B33:J33"/>
    <mergeCell ref="C12:D12"/>
    <mergeCell ref="C13:D13"/>
    <mergeCell ref="C14:D14"/>
    <mergeCell ref="C17:D17"/>
    <mergeCell ref="C18:D18"/>
    <mergeCell ref="C6:D6"/>
    <mergeCell ref="C7:D7"/>
    <mergeCell ref="C8:D8"/>
    <mergeCell ref="C9:D9"/>
    <mergeCell ref="C10:D10"/>
    <mergeCell ref="C11:D11"/>
    <mergeCell ref="C22:D22"/>
    <mergeCell ref="C23:D23"/>
    <mergeCell ref="C24:D24"/>
    <mergeCell ref="B40:J40"/>
    <mergeCell ref="B41:J41"/>
    <mergeCell ref="B44:J44"/>
    <mergeCell ref="B37:J37"/>
    <mergeCell ref="B36:J36"/>
  </mergeCells>
  <conditionalFormatting sqref="L232:O233 B3:D18 L48:O49 L172:O173 L59:O61 M50:O58 L229:O230 M174:O228 M234:O242 A46:K65 A125:A129 K125:K129 A191:K195 A188:A190 K188:K190 L109:O170 A149:C152 K149:K152 A82:K86 A130:K134 A66:B66 G66:K66 A78:K78 A77:B77 F77:K77 A87:B87 H87:K87 A113:K122 A112:B112 H112:K112 A124:K124 A123:B123 G123:K123 A136:K146 A135:B135 F135:K135 A148:K148 A147:B147 I147:K147 A176:K185 A175:B175 H175:K175 A187:K187 A186:B186 F186:K186 A196:B196 F196:K196 A208:B208 F208:K208 A115:IV116 A178:IV179 B19:C24 A153:K174 B26:D28 E22:J28 K3:K45 L5:O46 L243:O65536 A209:K65536 A3:A45 A88:K111 M79:IV81 L63:O107 P1:IV65536 E3:J7 F8:J8 E9:J15 E17:J20 A67:K76 I79:K81 A79:F81 A197:K207">
    <cfRule type="cellIs" priority="19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96" dxfId="0" operator="equal" stopIfTrue="1">
      <formula>"Reemplace este texto por el nombre del ítem"</formula>
    </cfRule>
    <cfRule type="cellIs" priority="197" dxfId="0" operator="equal" stopIfTrue="1">
      <formula>"(seleccione unidad de medida)"</formula>
    </cfRule>
  </conditionalFormatting>
  <conditionalFormatting sqref="J29 B29:C30 D29 B45:C45 H45:J45 B33:C39 B42:B43 H33:J39 B36:D37">
    <cfRule type="cellIs" priority="198" dxfId="1" operator="equal" stopIfTrue="1">
      <formula>"Reemplace este texto por el nombre del ítem"</formula>
    </cfRule>
  </conditionalFormatting>
  <conditionalFormatting sqref="J29 B29:C30 D29 B45:C45 H45:J45 B33:C39 B42:B43 H33:J39 B36:D37">
    <cfRule type="cellIs" priority="199" dxfId="1" operator="equal" stopIfTrue="1">
      <formula>"Reemplace este texto por el nombre de la actividad/cargo"</formula>
    </cfRule>
  </conditionalFormatting>
  <conditionalFormatting sqref="F29:J29 B29:D30 H33:J39 B45:D45 H45:J45 B42:B43 F36:J37 B33:D39">
    <cfRule type="cellIs" priority="200" dxfId="0" operator="equal" stopIfTrue="1">
      <formula>"(seleccione unidad de medida)"</formula>
    </cfRule>
  </conditionalFormatting>
  <conditionalFormatting sqref="H31:J32 B31:C32">
    <cfRule type="cellIs" priority="190" dxfId="1" operator="equal" stopIfTrue="1">
      <formula>"Reemplace este texto por el nombre del ítem"</formula>
    </cfRule>
  </conditionalFormatting>
  <conditionalFormatting sqref="H31:J32 B31:C32">
    <cfRule type="cellIs" priority="191" dxfId="1" operator="equal" stopIfTrue="1">
      <formula>"Reemplace este texto por el nombre de la actividad/cargo"</formula>
    </cfRule>
  </conditionalFormatting>
  <conditionalFormatting sqref="H31:J32 B31:D32">
    <cfRule type="cellIs" priority="192" dxfId="0" operator="equal" stopIfTrue="1">
      <formula>"(seleccione unidad de medida)"</formula>
    </cfRule>
  </conditionalFormatting>
  <conditionalFormatting sqref="L111:L167 L7:L25 L65:L104">
    <cfRule type="notContainsBlanks" priority="186" dxfId="53" stopIfTrue="1">
      <formula>LEN(TRIM(L7))&gt;0</formula>
    </cfRule>
  </conditionalFormatting>
  <conditionalFormatting sqref="L50:L58">
    <cfRule type="cellIs" priority="18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4" dxfId="0" operator="equal" stopIfTrue="1">
      <formula>"Reemplace este texto por el nombre del ítem"</formula>
    </cfRule>
    <cfRule type="cellIs" priority="185" dxfId="0" operator="equal" stopIfTrue="1">
      <formula>"(seleccione unidad de medida)"</formula>
    </cfRule>
  </conditionalFormatting>
  <conditionalFormatting sqref="L50:L58">
    <cfRule type="notContainsBlanks" priority="182" dxfId="53" stopIfTrue="1">
      <formula>LEN(TRIM(L50))&gt;0</formula>
    </cfRule>
  </conditionalFormatting>
  <conditionalFormatting sqref="L50:L58">
    <cfRule type="notContainsBlanks" priority="181" dxfId="53" stopIfTrue="1">
      <formula>LEN(TRIM(L50))&gt;0</formula>
    </cfRule>
  </conditionalFormatting>
  <conditionalFormatting sqref="L111:L133">
    <cfRule type="notContainsBlanks" priority="171" dxfId="53" stopIfTrue="1">
      <formula>LEN(TRIM(L111))&gt;0</formula>
    </cfRule>
  </conditionalFormatting>
  <conditionalFormatting sqref="L149:L167">
    <cfRule type="notContainsBlanks" priority="169" dxfId="53" stopIfTrue="1">
      <formula>LEN(TRIM(L149))&gt;0</formula>
    </cfRule>
  </conditionalFormatting>
  <conditionalFormatting sqref="L174:L228">
    <cfRule type="cellIs" priority="166"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7" dxfId="0" operator="equal" stopIfTrue="1">
      <formula>"Reemplace este texto por el nombre del ítem"</formula>
    </cfRule>
    <cfRule type="cellIs" priority="168" dxfId="0" operator="equal" stopIfTrue="1">
      <formula>"(seleccione unidad de medida)"</formula>
    </cfRule>
  </conditionalFormatting>
  <conditionalFormatting sqref="L174:L228">
    <cfRule type="notContainsBlanks" priority="165" dxfId="53" stopIfTrue="1">
      <formula>LEN(TRIM(L174))&gt;0</formula>
    </cfRule>
  </conditionalFormatting>
  <conditionalFormatting sqref="L174:L194">
    <cfRule type="notContainsBlanks" priority="164" dxfId="53" stopIfTrue="1">
      <formula>LEN(TRIM(L174))&gt;0</formula>
    </cfRule>
  </conditionalFormatting>
  <conditionalFormatting sqref="L195:L212">
    <cfRule type="notContainsBlanks" priority="163" dxfId="53" stopIfTrue="1">
      <formula>LEN(TRIM(L195))&gt;0</formula>
    </cfRule>
  </conditionalFormatting>
  <conditionalFormatting sqref="L212:L228">
    <cfRule type="notContainsBlanks" priority="162" dxfId="53" stopIfTrue="1">
      <formula>LEN(TRIM(L212))&gt;0</formula>
    </cfRule>
  </conditionalFormatting>
  <conditionalFormatting sqref="L234:L242">
    <cfRule type="cellIs" priority="15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0" dxfId="0" operator="equal" stopIfTrue="1">
      <formula>"Reemplace este texto por el nombre del ítem"</formula>
    </cfRule>
    <cfRule type="cellIs" priority="161" dxfId="0" operator="equal" stopIfTrue="1">
      <formula>"(seleccione unidad de medida)"</formula>
    </cfRule>
  </conditionalFormatting>
  <conditionalFormatting sqref="L234:L242">
    <cfRule type="notContainsBlanks" priority="158" dxfId="53" stopIfTrue="1">
      <formula>LEN(TRIM(L234))&gt;0</formula>
    </cfRule>
  </conditionalFormatting>
  <conditionalFormatting sqref="L234:L242">
    <cfRule type="notContainsBlanks" priority="157" dxfId="53" stopIfTrue="1">
      <formula>LEN(TRIM(L234))&gt;0</formula>
    </cfRule>
  </conditionalFormatting>
  <conditionalFormatting sqref="A125:A129 K125:IV129 A191:IV195 A188:A190 K188:IV190 A149:C152 K149:IV152 A82:IV86 A130:IV134 A66:B66 G66:IV66 A78:IV78 A77:B77 F77:IV77 A87:B87 H87:IV87 A112:B112 H112:IV112 A124:IV124 A123:B123 G123:IV123 A136:IV146 A135:B135 F135:IV135 A148:IV148 A147:B147 I147:IV147 A175:B175 H175:IV175 A187:IV187 A186:B186 F186:IV186 A196:B196 F196:IV196 A208:B208 F208:IV208 A113:IV122 A176:IV185 E22:IV25 B19:C24 K21:IV21 A153:IV174 A209:IV65536 A19:A25 A88:IV111 A3:IV7 A8:D8 F8:IV8 A9:IV18 E19:IV20 A67:IV76 A45:IV65 K40:IV44 A42:B43 A44 A40:A41 I79:IV81 A79:F81 A197:IV207 A26:IV39">
    <cfRule type="cellIs" priority="148" dxfId="3" operator="equal" stopIfTrue="1">
      <formula>"Reemplace este texto por el nombre de la actividad/cargo"</formula>
    </cfRule>
  </conditionalFormatting>
  <conditionalFormatting sqref="H32:J32 B32:C32">
    <cfRule type="cellIs" priority="145" dxfId="1" operator="equal" stopIfTrue="1">
      <formula>"Reemplace este texto por el nombre del ítem"</formula>
    </cfRule>
  </conditionalFormatting>
  <conditionalFormatting sqref="H32:J32 B32:C32">
    <cfRule type="cellIs" priority="146" dxfId="1" operator="equal" stopIfTrue="1">
      <formula>"Reemplace este texto por el nombre de la actividad/cargo"</formula>
    </cfRule>
  </conditionalFormatting>
  <conditionalFormatting sqref="H32:J32 B32:D32">
    <cfRule type="cellIs" priority="147" dxfId="0" operator="equal" stopIfTrue="1">
      <formula>"(seleccione unidad de medida)"</formula>
    </cfRule>
  </conditionalFormatting>
  <conditionalFormatting sqref="I125:J129 B125:D129 F125:F129">
    <cfRule type="cellIs" priority="1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8" dxfId="0" operator="equal" stopIfTrue="1">
      <formula>"Reemplace este texto por el nombre del ítem"</formula>
    </cfRule>
    <cfRule type="cellIs" priority="119" dxfId="0" operator="equal" stopIfTrue="1">
      <formula>"(seleccione unidad de medida)"</formula>
    </cfRule>
  </conditionalFormatting>
  <conditionalFormatting sqref="I125:J129 B125:D129 F125:F129">
    <cfRule type="cellIs" priority="116" dxfId="3" operator="equal" stopIfTrue="1">
      <formula>"Reemplace este texto por el nombre de la actividad/cargo"</formula>
    </cfRule>
  </conditionalFormatting>
  <conditionalFormatting sqref="B188:D190 I188:J190 F188:F190">
    <cfRule type="cellIs" priority="1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14" dxfId="0" operator="equal" stopIfTrue="1">
      <formula>"Reemplace este texto por el nombre del ítem"</formula>
    </cfRule>
    <cfRule type="cellIs" priority="115" dxfId="0" operator="equal" stopIfTrue="1">
      <formula>"(seleccione unidad de medida)"</formula>
    </cfRule>
  </conditionalFormatting>
  <conditionalFormatting sqref="B188:D190 I188:J190 F188:F190">
    <cfRule type="cellIs" priority="112" dxfId="3" operator="equal" stopIfTrue="1">
      <formula>"Reemplace este texto por el nombre de la actividad/cargo"</formula>
    </cfRule>
  </conditionalFormatting>
  <conditionalFormatting sqref="D149 I149:I152 F149:F152">
    <cfRule type="cellIs" priority="9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8" dxfId="0" operator="equal" stopIfTrue="1">
      <formula>"Reemplace este texto por el nombre del ítem"</formula>
    </cfRule>
    <cfRule type="cellIs" priority="99" dxfId="0" operator="equal" stopIfTrue="1">
      <formula>"(seleccione unidad de medida)"</formula>
    </cfRule>
  </conditionalFormatting>
  <conditionalFormatting sqref="D149 I149:I152 F149:F152">
    <cfRule type="cellIs" priority="96" dxfId="3" operator="equal" stopIfTrue="1">
      <formula>"Reemplace este texto por el nombre de la actividad/cargo"</formula>
    </cfRule>
  </conditionalFormatting>
  <conditionalFormatting sqref="D150">
    <cfRule type="cellIs" priority="9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4" dxfId="0" operator="equal" stopIfTrue="1">
      <formula>"Reemplace este texto por el nombre del ítem"</formula>
    </cfRule>
    <cfRule type="cellIs" priority="95" dxfId="0" operator="equal" stopIfTrue="1">
      <formula>"(seleccione unidad de medida)"</formula>
    </cfRule>
  </conditionalFormatting>
  <conditionalFormatting sqref="D150">
    <cfRule type="cellIs" priority="92" dxfId="3" operator="equal" stopIfTrue="1">
      <formula>"Reemplace este texto por el nombre de la actividad/cargo"</formula>
    </cfRule>
  </conditionalFormatting>
  <conditionalFormatting sqref="D152">
    <cfRule type="cellIs" priority="8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0" dxfId="0" operator="equal" stopIfTrue="1">
      <formula>"Reemplace este texto por el nombre del ítem"</formula>
    </cfRule>
    <cfRule type="cellIs" priority="91" dxfId="0" operator="equal" stopIfTrue="1">
      <formula>"(seleccione unidad de medida)"</formula>
    </cfRule>
  </conditionalFormatting>
  <conditionalFormatting sqref="D152">
    <cfRule type="cellIs" priority="88" dxfId="3" operator="equal" stopIfTrue="1">
      <formula>"Reemplace este texto por el nombre de la actividad/cargo"</formula>
    </cfRule>
  </conditionalFormatting>
  <conditionalFormatting sqref="D151">
    <cfRule type="cellIs" priority="8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6" dxfId="0" operator="equal" stopIfTrue="1">
      <formula>"Reemplace este texto por el nombre del ítem"</formula>
    </cfRule>
    <cfRule type="cellIs" priority="87" dxfId="0" operator="equal" stopIfTrue="1">
      <formula>"(seleccione unidad de medida)"</formula>
    </cfRule>
  </conditionalFormatting>
  <conditionalFormatting sqref="D151">
    <cfRule type="cellIs" priority="84" dxfId="3" operator="equal" stopIfTrue="1">
      <formula>"Reemplace este texto por el nombre de la actividad/cargo"</formula>
    </cfRule>
  </conditionalFormatting>
  <conditionalFormatting sqref="L178:L179">
    <cfRule type="notContainsBlanks" priority="83" dxfId="53" stopIfTrue="1">
      <formula>LEN(TRIM(L178))&gt;0</formula>
    </cfRule>
  </conditionalFormatting>
  <conditionalFormatting sqref="L178:L179">
    <cfRule type="notContainsBlanks" priority="82" dxfId="53" stopIfTrue="1">
      <formula>LEN(TRIM(L178))&gt;0</formula>
    </cfRule>
  </conditionalFormatting>
  <conditionalFormatting sqref="J149:J152">
    <cfRule type="cellIs" priority="7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6" dxfId="0" operator="equal" stopIfTrue="1">
      <formula>"Reemplace este texto por el nombre del ítem"</formula>
    </cfRule>
    <cfRule type="cellIs" priority="77" dxfId="0" operator="equal" stopIfTrue="1">
      <formula>"(seleccione unidad de medida)"</formula>
    </cfRule>
  </conditionalFormatting>
  <conditionalFormatting sqref="J149:J152">
    <cfRule type="cellIs" priority="74" dxfId="3" operator="equal" stopIfTrue="1">
      <formula>"Reemplace este texto por el nombre de la actividad/cargo"</formula>
    </cfRule>
  </conditionalFormatting>
  <conditionalFormatting sqref="G18:G19">
    <cfRule type="containsBlanks" priority="70" dxfId="43" stopIfTrue="1">
      <formula>LEN(TRIM(G18))=0</formula>
    </cfRule>
    <cfRule type="containsBlanks" priority="71" dxfId="46" stopIfTrue="1">
      <formula>LEN(TRIM(G18))=0</formula>
    </cfRule>
    <cfRule type="containsBlanks" priority="72" dxfId="46" stopIfTrue="1">
      <formula>LEN(TRIM(G18))=0</formula>
    </cfRule>
    <cfRule type="containsBlanks" priority="73" dxfId="45" stopIfTrue="1">
      <formula>LEN(TRIM(G18))=0</formula>
    </cfRule>
  </conditionalFormatting>
  <conditionalFormatting sqref="G18">
    <cfRule type="cellIs" priority="69" dxfId="43" operator="equal" stopIfTrue="1">
      <formula>0</formula>
    </cfRule>
  </conditionalFormatting>
  <conditionalFormatting sqref="G19">
    <cfRule type="cellIs" priority="68" dxfId="43" operator="equal" stopIfTrue="1">
      <formula>0</formula>
    </cfRule>
  </conditionalFormatting>
  <conditionalFormatting sqref="B41:J41">
    <cfRule type="cellIs" priority="56" dxfId="3" operator="equal" stopIfTrue="1">
      <formula>"Reemplace este texto por el nombre de la actividad/cargo"</formula>
    </cfRule>
  </conditionalFormatting>
  <conditionalFormatting sqref="H44:J44 B44:C44">
    <cfRule type="cellIs" priority="65" dxfId="1" operator="equal" stopIfTrue="1">
      <formula>"Reemplace este texto por el nombre del ítem"</formula>
    </cfRule>
  </conditionalFormatting>
  <conditionalFormatting sqref="H44:J44 B44:C44">
    <cfRule type="cellIs" priority="66" dxfId="1" operator="equal" stopIfTrue="1">
      <formula>"Reemplace este texto por el nombre de la actividad/cargo"</formula>
    </cfRule>
  </conditionalFormatting>
  <conditionalFormatting sqref="H44:J44 B44:D44">
    <cfRule type="cellIs" priority="67" dxfId="0" operator="equal" stopIfTrue="1">
      <formula>"(seleccione unidad de medida)"</formula>
    </cfRule>
  </conditionalFormatting>
  <conditionalFormatting sqref="B44:J44">
    <cfRule type="cellIs" priority="64" dxfId="3" operator="equal" stopIfTrue="1">
      <formula>"Reemplace este texto por el nombre de la actividad/cargo"</formula>
    </cfRule>
  </conditionalFormatting>
  <conditionalFormatting sqref="J40 B40:D40">
    <cfRule type="cellIs" priority="61" dxfId="1" operator="equal" stopIfTrue="1">
      <formula>"Reemplace este texto por el nombre del ítem"</formula>
    </cfRule>
  </conditionalFormatting>
  <conditionalFormatting sqref="J40 B40:D40">
    <cfRule type="cellIs" priority="62" dxfId="1" operator="equal" stopIfTrue="1">
      <formula>"Reemplace este texto por el nombre de la actividad/cargo"</formula>
    </cfRule>
  </conditionalFormatting>
  <conditionalFormatting sqref="F40:J40 B40:D40">
    <cfRule type="cellIs" priority="63" dxfId="0" operator="equal" stopIfTrue="1">
      <formula>"(seleccione unidad de medida)"</formula>
    </cfRule>
  </conditionalFormatting>
  <conditionalFormatting sqref="B40:J40">
    <cfRule type="cellIs" priority="60" dxfId="3" operator="equal" stopIfTrue="1">
      <formula>"Reemplace este texto por el nombre de la actividad/cargo"</formula>
    </cfRule>
  </conditionalFormatting>
  <conditionalFormatting sqref="J41 B41:D41">
    <cfRule type="cellIs" priority="57" dxfId="1" operator="equal" stopIfTrue="1">
      <formula>"Reemplace este texto por el nombre del ítem"</formula>
    </cfRule>
  </conditionalFormatting>
  <conditionalFormatting sqref="J41 B41:D41">
    <cfRule type="cellIs" priority="58" dxfId="1" operator="equal" stopIfTrue="1">
      <formula>"Reemplace este texto por el nombre de la actividad/cargo"</formula>
    </cfRule>
  </conditionalFormatting>
  <conditionalFormatting sqref="F41:J41 B41:D41">
    <cfRule type="cellIs" priority="59" dxfId="0" operator="equal" stopIfTrue="1">
      <formula>"(seleccione unidad de medida)"</formula>
    </cfRule>
  </conditionalFormatting>
  <conditionalFormatting sqref="E125:E129">
    <cfRule type="cellIs" priority="41"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42" dxfId="0" operator="equal" stopIfTrue="1">
      <formula>"Reemplace este texto por el nombre del ítem"</formula>
    </cfRule>
    <cfRule type="cellIs" priority="43" dxfId="0" operator="equal" stopIfTrue="1">
      <formula>"(seleccione unidad de medida)"</formula>
    </cfRule>
  </conditionalFormatting>
  <conditionalFormatting sqref="E125:E129">
    <cfRule type="cellIs" priority="40" dxfId="3" operator="equal" stopIfTrue="1">
      <formula>"Reemplace este texto por el nombre de la actividad/cargo"</formula>
    </cfRule>
  </conditionalFormatting>
  <conditionalFormatting sqref="E149:E152">
    <cfRule type="cellIs" priority="3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4" dxfId="0" operator="equal" stopIfTrue="1">
      <formula>"Reemplace este texto por el nombre del ítem"</formula>
    </cfRule>
    <cfRule type="cellIs" priority="35" dxfId="0" operator="equal" stopIfTrue="1">
      <formula>"(seleccione unidad de medida)"</formula>
    </cfRule>
  </conditionalFormatting>
  <conditionalFormatting sqref="E149:E152">
    <cfRule type="cellIs" priority="32" dxfId="3" operator="equal" stopIfTrue="1">
      <formula>"Reemplace este texto por el nombre de la actividad/cargo"</formula>
    </cfRule>
  </conditionalFormatting>
  <conditionalFormatting sqref="E188:E190">
    <cfRule type="cellIs" priority="2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6" dxfId="0" operator="equal" stopIfTrue="1">
      <formula>"Reemplace este texto por el nombre del ítem"</formula>
    </cfRule>
    <cfRule type="cellIs" priority="27" dxfId="0" operator="equal" stopIfTrue="1">
      <formula>"(seleccione unidad de medida)"</formula>
    </cfRule>
  </conditionalFormatting>
  <conditionalFormatting sqref="E188:E190">
    <cfRule type="cellIs" priority="24" dxfId="3" operator="equal" stopIfTrue="1">
      <formula>"Reemplace este texto por el nombre de la actividad/cargo"</formula>
    </cfRule>
  </conditionalFormatting>
  <conditionalFormatting sqref="G79:G81">
    <cfRule type="cellIs" priority="17"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8" dxfId="0" operator="equal" stopIfTrue="1">
      <formula>"Reemplace este texto por el nombre del ítem"</formula>
    </cfRule>
    <cfRule type="cellIs" priority="19" dxfId="0" operator="equal" stopIfTrue="1">
      <formula>"(seleccione unidad de medida)"</formula>
    </cfRule>
  </conditionalFormatting>
  <conditionalFormatting sqref="G79:G81">
    <cfRule type="cellIs" priority="16" dxfId="3" operator="equal" stopIfTrue="1">
      <formula>"Reemplace este texto por el nombre de la actividad/cargo"</formula>
    </cfRule>
  </conditionalFormatting>
  <conditionalFormatting sqref="G125:G129">
    <cfRule type="cellIs" priority="13"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4" dxfId="0" operator="equal" stopIfTrue="1">
      <formula>"Reemplace este texto por el nombre del ítem"</formula>
    </cfRule>
    <cfRule type="cellIs" priority="15" dxfId="0" operator="equal" stopIfTrue="1">
      <formula>"(seleccione unidad de medida)"</formula>
    </cfRule>
  </conditionalFormatting>
  <conditionalFormatting sqref="G125:G129">
    <cfRule type="cellIs" priority="12" dxfId="3" operator="equal" stopIfTrue="1">
      <formula>"Reemplace este texto por el nombre de la actividad/cargo"</formula>
    </cfRule>
  </conditionalFormatting>
  <conditionalFormatting sqref="G149:G152">
    <cfRule type="cellIs" priority="9"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 dxfId="0" operator="equal" stopIfTrue="1">
      <formula>"Reemplace este texto por el nombre del ítem"</formula>
    </cfRule>
    <cfRule type="cellIs" priority="11" dxfId="0" operator="equal" stopIfTrue="1">
      <formula>"(seleccione unidad de medida)"</formula>
    </cfRule>
  </conditionalFormatting>
  <conditionalFormatting sqref="G149:G152">
    <cfRule type="cellIs" priority="8" dxfId="3" operator="equal" stopIfTrue="1">
      <formula>"Reemplace este texto por el nombre de la actividad/cargo"</formula>
    </cfRule>
  </conditionalFormatting>
  <conditionalFormatting sqref="G188:G190">
    <cfRule type="cellIs" priority="5" dxfId="6"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6" dxfId="0" operator="equal" stopIfTrue="1">
      <formula>"Reemplace este texto por el nombre del ítem"</formula>
    </cfRule>
    <cfRule type="cellIs" priority="7" dxfId="0" operator="equal" stopIfTrue="1">
      <formula>"(seleccione unidad de medida)"</formula>
    </cfRule>
  </conditionalFormatting>
  <conditionalFormatting sqref="G188:G190">
    <cfRule type="cellIs" priority="4" dxfId="3" operator="equal" stopIfTrue="1">
      <formula>"Reemplace este texto por el nombre de la actividad/cargo"</formula>
    </cfRule>
  </conditionalFormatting>
  <conditionalFormatting sqref="H32:J32 B32:D32">
    <cfRule type="cellIs" priority="1" dxfId="1" operator="equal" stopIfTrue="1">
      <formula>"Reemplace este texto por el nombre del ítem"</formula>
    </cfRule>
  </conditionalFormatting>
  <conditionalFormatting sqref="H32:J32 B32:D32">
    <cfRule type="cellIs" priority="2" dxfId="1" operator="equal" stopIfTrue="1">
      <formula>"Reemplace este texto por el nombre de la actividad/cargo"</formula>
    </cfRule>
  </conditionalFormatting>
  <conditionalFormatting sqref="F32:J32 B32:D32">
    <cfRule type="cellIs" priority="3" dxfId="0" operator="equal" stopIfTrue="1">
      <formula>"(seleccione unidad de medida)"</formula>
    </cfRule>
  </conditionalFormatting>
  <dataValidations count="10">
    <dataValidation type="list" allowBlank="1" showInputMessage="1" showErrorMessage="1" sqref="D222 D99 D68:D72 D177:D180 D114:D117 D210:D214 D89:D91 D137:D141 D160:D162 D198:D202">
      <formula1>unidad</formula1>
    </dataValidation>
    <dataValidation type="list" allowBlank="1" showInputMessage="1" showErrorMessage="1" sqref="D188:D190 D137:D141 D125:D129 D149:D152 D117 D114 D160:D162 D79:D81">
      <formula1>unidia</formula1>
    </dataValidation>
    <dataValidation type="list" allowBlank="1" showInputMessage="1" showErrorMessage="1" sqref="B125:B129 B188:B190 B79:B81">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2" max="2" width="14.57421875" style="0" bestFit="1" customWidth="1"/>
    <col min="7" max="7" width="50.57421875" style="0" bestFit="1" customWidth="1"/>
    <col min="8" max="8" width="26.57421875" style="0" bestFit="1" customWidth="1"/>
    <col min="9" max="9" width="14.28125" style="0" bestFit="1" customWidth="1"/>
  </cols>
  <sheetData>
    <row r="1" spans="1:31" ht="12.75">
      <c r="A1" t="s">
        <v>60</v>
      </c>
      <c r="B1" t="s">
        <v>64</v>
      </c>
      <c r="C1" t="s">
        <v>88</v>
      </c>
      <c r="D1" t="s">
        <v>74</v>
      </c>
      <c r="E1" t="s">
        <v>79</v>
      </c>
      <c r="F1" t="s">
        <v>80</v>
      </c>
      <c r="G1" t="s">
        <v>57</v>
      </c>
      <c r="H1" t="s">
        <v>51</v>
      </c>
      <c r="I1" t="s">
        <v>51</v>
      </c>
      <c r="AB1" t="s">
        <v>380</v>
      </c>
      <c r="AC1" t="s">
        <v>381</v>
      </c>
      <c r="AD1" t="s">
        <v>382</v>
      </c>
      <c r="AE1" t="s">
        <v>383</v>
      </c>
    </row>
    <row r="2" spans="1:31" ht="12.75">
      <c r="A2" t="s">
        <v>61</v>
      </c>
      <c r="B2" t="s">
        <v>65</v>
      </c>
      <c r="D2" t="s">
        <v>75</v>
      </c>
      <c r="E2" t="s">
        <v>83</v>
      </c>
      <c r="F2" t="s">
        <v>81</v>
      </c>
      <c r="G2" t="s">
        <v>58</v>
      </c>
      <c r="H2" t="s">
        <v>55</v>
      </c>
      <c r="I2" t="s">
        <v>390</v>
      </c>
      <c r="AB2" t="str">
        <f>Presupuesto!F13</f>
        <v>Promoción y distribución</v>
      </c>
      <c r="AC2" s="1">
        <f>Presupuesto!E232</f>
        <v>43101</v>
      </c>
      <c r="AD2" s="4">
        <f>AE2-AC2+1</f>
        <v>365</v>
      </c>
      <c r="AE2" s="1">
        <f>Presupuesto!G232</f>
        <v>43465</v>
      </c>
    </row>
    <row r="3" spans="1:31" ht="12.75">
      <c r="A3" t="s">
        <v>62</v>
      </c>
      <c r="B3" t="s">
        <v>66</v>
      </c>
      <c r="C3" t="s">
        <v>67</v>
      </c>
      <c r="D3" t="s">
        <v>76</v>
      </c>
      <c r="E3" t="s">
        <v>84</v>
      </c>
      <c r="F3" t="s">
        <v>82</v>
      </c>
      <c r="H3" t="s">
        <v>52</v>
      </c>
      <c r="I3" t="s">
        <v>87</v>
      </c>
      <c r="AB3" t="str">
        <f>Presupuesto!F12</f>
        <v>Post-producción</v>
      </c>
      <c r="AC3" s="1">
        <f>Presupuesto!E172</f>
        <v>43161</v>
      </c>
      <c r="AD3" s="4">
        <f>AE3-AC3+1</f>
        <v>305</v>
      </c>
      <c r="AE3" s="1">
        <f>Presupuesto!G172</f>
        <v>43465</v>
      </c>
    </row>
    <row r="4" spans="1:31" ht="12.75">
      <c r="A4" t="s">
        <v>63</v>
      </c>
      <c r="C4" t="s">
        <v>68</v>
      </c>
      <c r="D4" t="s">
        <v>77</v>
      </c>
      <c r="G4" s="3" t="s">
        <v>352</v>
      </c>
      <c r="H4" t="s">
        <v>53</v>
      </c>
      <c r="I4" t="s">
        <v>52</v>
      </c>
      <c r="AB4" t="str">
        <f>Presupuesto!F11</f>
        <v>Producción (Rodaje)</v>
      </c>
      <c r="AC4" s="1">
        <f>Presupuesto!E109</f>
        <v>42736</v>
      </c>
      <c r="AD4" s="4">
        <f>AE4-AC4+1</f>
        <v>60</v>
      </c>
      <c r="AE4" s="1">
        <f>Presupuesto!G109</f>
        <v>42795</v>
      </c>
    </row>
    <row r="5" spans="3:31" ht="12.75">
      <c r="C5" t="s">
        <v>69</v>
      </c>
      <c r="D5" t="s">
        <v>78</v>
      </c>
      <c r="G5" t="s">
        <v>353</v>
      </c>
      <c r="H5" t="s">
        <v>54</v>
      </c>
      <c r="AB5" t="str">
        <f>Presupuesto!F10</f>
        <v>Pre-producción</v>
      </c>
      <c r="AC5" s="1">
        <f>Presupuesto!E63</f>
        <v>42795</v>
      </c>
      <c r="AD5" s="4">
        <f>AE5-AC5+1</f>
        <v>276</v>
      </c>
      <c r="AE5" s="1">
        <f>Presupuesto!G63</f>
        <v>43070</v>
      </c>
    </row>
    <row r="6" spans="3:31" ht="12.75">
      <c r="C6" t="s">
        <v>70</v>
      </c>
      <c r="G6" t="s">
        <v>354</v>
      </c>
      <c r="AB6" t="str">
        <f>Presupuesto!F9</f>
        <v>Desarrollo</v>
      </c>
      <c r="AC6" s="1">
        <f>Presupuesto!E48</f>
        <v>41640</v>
      </c>
      <c r="AD6" s="4">
        <f>AE6-AC6+1</f>
        <v>366</v>
      </c>
      <c r="AE6" s="1">
        <f>Presupuesto!G48</f>
        <v>42005</v>
      </c>
    </row>
    <row r="7" spans="3:7" ht="12.75">
      <c r="C7" t="s">
        <v>389</v>
      </c>
      <c r="G7" t="s">
        <v>355</v>
      </c>
    </row>
    <row r="8" spans="3:7" ht="12.75">
      <c r="C8" t="s">
        <v>71</v>
      </c>
      <c r="G8" t="s">
        <v>356</v>
      </c>
    </row>
    <row r="9" ht="12.75">
      <c r="C9" s="2" t="s">
        <v>72</v>
      </c>
    </row>
    <row r="10" spans="3:7" ht="12.75">
      <c r="C10" t="s">
        <v>73</v>
      </c>
      <c r="G10" t="s">
        <v>357</v>
      </c>
    </row>
    <row r="11" ht="12.75">
      <c r="C11" t="s">
        <v>106</v>
      </c>
    </row>
    <row r="12" spans="3:7" ht="12.75">
      <c r="C12" t="s">
        <v>107</v>
      </c>
      <c r="G12" t="s">
        <v>8</v>
      </c>
    </row>
    <row r="13" spans="3:7" ht="12.75">
      <c r="C13" t="s">
        <v>108</v>
      </c>
      <c r="G13" t="s">
        <v>358</v>
      </c>
    </row>
    <row r="14" spans="3:7" ht="12.75">
      <c r="C14" t="s">
        <v>109</v>
      </c>
      <c r="G14" t="s">
        <v>359</v>
      </c>
    </row>
    <row r="15" ht="12.75">
      <c r="C15" t="s">
        <v>110</v>
      </c>
    </row>
    <row r="16" spans="3:7" ht="12.75">
      <c r="C16" t="s">
        <v>111</v>
      </c>
      <c r="G16" t="s">
        <v>360</v>
      </c>
    </row>
    <row r="17" spans="3:7" ht="12.75">
      <c r="C17" t="s">
        <v>112</v>
      </c>
      <c r="G17" t="s">
        <v>361</v>
      </c>
    </row>
    <row r="18" spans="3:7" ht="12.75">
      <c r="C18" t="s">
        <v>113</v>
      </c>
      <c r="G18" t="s">
        <v>362</v>
      </c>
    </row>
    <row r="19" ht="12.75">
      <c r="C19" t="s">
        <v>114</v>
      </c>
    </row>
    <row r="20" spans="3:7" ht="12.75">
      <c r="C20" t="s">
        <v>115</v>
      </c>
      <c r="G20" t="s">
        <v>363</v>
      </c>
    </row>
    <row r="21" spans="3:7" ht="12.75">
      <c r="C21" t="s">
        <v>116</v>
      </c>
      <c r="G21" t="s">
        <v>364</v>
      </c>
    </row>
    <row r="22" ht="12.75">
      <c r="C22" t="s">
        <v>117</v>
      </c>
    </row>
    <row r="23" spans="3:7" ht="12.75">
      <c r="C23" t="s">
        <v>118</v>
      </c>
      <c r="G23" t="s">
        <v>365</v>
      </c>
    </row>
    <row r="24" spans="3:7" ht="12.75">
      <c r="C24" t="s">
        <v>119</v>
      </c>
      <c r="G24" t="s">
        <v>366</v>
      </c>
    </row>
    <row r="25" ht="12.75">
      <c r="C25" t="s">
        <v>120</v>
      </c>
    </row>
    <row r="26" spans="3:7" ht="12.75">
      <c r="C26" t="s">
        <v>121</v>
      </c>
      <c r="G26" t="s">
        <v>367</v>
      </c>
    </row>
    <row r="27" spans="3:7" ht="12.75">
      <c r="C27" t="s">
        <v>122</v>
      </c>
      <c r="G27" t="s">
        <v>368</v>
      </c>
    </row>
    <row r="28" ht="12.75">
      <c r="C28" t="s">
        <v>123</v>
      </c>
    </row>
    <row r="29" spans="3:7" ht="12.75">
      <c r="C29" t="s">
        <v>124</v>
      </c>
      <c r="G29" t="s">
        <v>369</v>
      </c>
    </row>
    <row r="30" spans="3:7" ht="12.75">
      <c r="C30" t="s">
        <v>125</v>
      </c>
      <c r="G30" t="s">
        <v>370</v>
      </c>
    </row>
    <row r="31" ht="12.75">
      <c r="C31" t="s">
        <v>126</v>
      </c>
    </row>
    <row r="32" spans="3:7" ht="12.75">
      <c r="C32" t="s">
        <v>127</v>
      </c>
      <c r="G32" t="s">
        <v>371</v>
      </c>
    </row>
    <row r="33" spans="3:7" ht="12.75">
      <c r="C33" t="s">
        <v>128</v>
      </c>
      <c r="G33" t="s">
        <v>372</v>
      </c>
    </row>
    <row r="34" ht="12.75">
      <c r="C34" t="s">
        <v>129</v>
      </c>
    </row>
    <row r="35" spans="3:7" ht="12.75">
      <c r="C35" t="s">
        <v>130</v>
      </c>
      <c r="G35" t="s">
        <v>373</v>
      </c>
    </row>
    <row r="36" ht="12.75">
      <c r="C36" t="s">
        <v>131</v>
      </c>
    </row>
    <row r="37" ht="12.75">
      <c r="C37" t="s">
        <v>132</v>
      </c>
    </row>
    <row r="38" ht="12.75">
      <c r="C38" t="s">
        <v>133</v>
      </c>
    </row>
    <row r="39" ht="12.75">
      <c r="C39" t="s">
        <v>134</v>
      </c>
    </row>
    <row r="40" ht="12.75">
      <c r="C40" t="s">
        <v>135</v>
      </c>
    </row>
    <row r="41" ht="12.75">
      <c r="C41" t="s">
        <v>136</v>
      </c>
    </row>
    <row r="42" ht="12.75">
      <c r="C42" t="s">
        <v>137</v>
      </c>
    </row>
    <row r="43" ht="12.75">
      <c r="C43" t="s">
        <v>138</v>
      </c>
    </row>
    <row r="44" ht="12.75">
      <c r="C44" t="s">
        <v>139</v>
      </c>
    </row>
    <row r="45" ht="12.75">
      <c r="C45" t="s">
        <v>140</v>
      </c>
    </row>
    <row r="46" ht="12.75">
      <c r="C46" t="s">
        <v>141</v>
      </c>
    </row>
    <row r="47" ht="12.75">
      <c r="C47" t="s">
        <v>142</v>
      </c>
    </row>
    <row r="48" ht="12.75">
      <c r="C48" t="s">
        <v>143</v>
      </c>
    </row>
    <row r="49" ht="12.75">
      <c r="C49" t="s">
        <v>144</v>
      </c>
    </row>
    <row r="50" ht="12.75">
      <c r="C50" t="s">
        <v>145</v>
      </c>
    </row>
    <row r="51" ht="12.75">
      <c r="C51" t="s">
        <v>146</v>
      </c>
    </row>
    <row r="52" ht="12.75">
      <c r="C52" t="s">
        <v>147</v>
      </c>
    </row>
    <row r="53" ht="12.75">
      <c r="C53" t="s">
        <v>148</v>
      </c>
    </row>
    <row r="54" ht="12.75">
      <c r="C54" t="s">
        <v>149</v>
      </c>
    </row>
    <row r="55" ht="12.75">
      <c r="C55" t="s">
        <v>150</v>
      </c>
    </row>
    <row r="56" ht="12.75">
      <c r="C56" t="s">
        <v>151</v>
      </c>
    </row>
    <row r="57" ht="12.75">
      <c r="C57" t="s">
        <v>152</v>
      </c>
    </row>
    <row r="58" ht="12.75">
      <c r="C58" t="s">
        <v>153</v>
      </c>
    </row>
    <row r="59" ht="12.75">
      <c r="C59" t="s">
        <v>154</v>
      </c>
    </row>
    <row r="60" ht="12.75">
      <c r="C60" t="s">
        <v>155</v>
      </c>
    </row>
    <row r="61" ht="12.75">
      <c r="C61" t="s">
        <v>156</v>
      </c>
    </row>
    <row r="62" ht="12.75">
      <c r="C62" t="s">
        <v>157</v>
      </c>
    </row>
    <row r="63" ht="12.75">
      <c r="C63" t="s">
        <v>158</v>
      </c>
    </row>
    <row r="64" ht="12.75">
      <c r="C64" t="s">
        <v>159</v>
      </c>
    </row>
    <row r="65" ht="12.75">
      <c r="C65" t="s">
        <v>160</v>
      </c>
    </row>
    <row r="66" ht="12.75">
      <c r="C66" t="s">
        <v>161</v>
      </c>
    </row>
    <row r="67" ht="12.75">
      <c r="C67" t="s">
        <v>162</v>
      </c>
    </row>
    <row r="68" ht="12.75">
      <c r="C68" t="s">
        <v>163</v>
      </c>
    </row>
    <row r="69" ht="12.75">
      <c r="C69" t="s">
        <v>164</v>
      </c>
    </row>
    <row r="70" ht="12.75">
      <c r="C70" t="s">
        <v>165</v>
      </c>
    </row>
    <row r="71" ht="12.75">
      <c r="C71" t="s">
        <v>166</v>
      </c>
    </row>
    <row r="72" ht="12.75">
      <c r="C72" t="s">
        <v>167</v>
      </c>
    </row>
    <row r="73" ht="12.75">
      <c r="C73" t="s">
        <v>168</v>
      </c>
    </row>
    <row r="74" ht="12.75">
      <c r="C74" t="s">
        <v>169</v>
      </c>
    </row>
    <row r="75" ht="12.75">
      <c r="C75" t="s">
        <v>170</v>
      </c>
    </row>
    <row r="76" ht="12.75">
      <c r="C76" t="s">
        <v>171</v>
      </c>
    </row>
    <row r="77" ht="12.75">
      <c r="C77" t="s">
        <v>172</v>
      </c>
    </row>
    <row r="78" ht="12.75">
      <c r="C78" t="s">
        <v>173</v>
      </c>
    </row>
    <row r="79" ht="12.75">
      <c r="C79" t="s">
        <v>174</v>
      </c>
    </row>
    <row r="80" ht="12.75">
      <c r="C80" t="s">
        <v>175</v>
      </c>
    </row>
    <row r="81" ht="12.75">
      <c r="C81" t="s">
        <v>176</v>
      </c>
    </row>
    <row r="82" ht="12.75">
      <c r="C82" t="s">
        <v>177</v>
      </c>
    </row>
    <row r="83" ht="12.75">
      <c r="C83" t="s">
        <v>178</v>
      </c>
    </row>
    <row r="84" ht="12.75">
      <c r="C84" t="s">
        <v>179</v>
      </c>
    </row>
    <row r="85" ht="12.75">
      <c r="C85" t="s">
        <v>180</v>
      </c>
    </row>
    <row r="86" ht="12.75">
      <c r="C86" t="s">
        <v>181</v>
      </c>
    </row>
    <row r="87" ht="12.75">
      <c r="C87" t="s">
        <v>182</v>
      </c>
    </row>
    <row r="88" ht="12.75">
      <c r="C88" t="s">
        <v>183</v>
      </c>
    </row>
    <row r="89" ht="12.75">
      <c r="C89" t="s">
        <v>184</v>
      </c>
    </row>
    <row r="90" ht="12.75">
      <c r="C90" t="s">
        <v>185</v>
      </c>
    </row>
    <row r="91" ht="12.75">
      <c r="C91" t="s">
        <v>186</v>
      </c>
    </row>
    <row r="92" ht="12.75">
      <c r="C92" t="s">
        <v>187</v>
      </c>
    </row>
    <row r="93" ht="12.75">
      <c r="C93" t="s">
        <v>188</v>
      </c>
    </row>
    <row r="94" ht="12.75">
      <c r="C94" t="s">
        <v>189</v>
      </c>
    </row>
    <row r="95" ht="12.75">
      <c r="C95" t="s">
        <v>190</v>
      </c>
    </row>
    <row r="96" ht="12.75">
      <c r="C96" t="s">
        <v>191</v>
      </c>
    </row>
    <row r="97" ht="12.75">
      <c r="C97" t="s">
        <v>192</v>
      </c>
    </row>
    <row r="98" ht="12.75">
      <c r="C98" t="s">
        <v>193</v>
      </c>
    </row>
    <row r="99" ht="12.75">
      <c r="C99" t="s">
        <v>194</v>
      </c>
    </row>
    <row r="100" ht="12.75">
      <c r="C100" t="s">
        <v>195</v>
      </c>
    </row>
    <row r="101" ht="12.75">
      <c r="C101" t="s">
        <v>196</v>
      </c>
    </row>
    <row r="102" ht="12.75">
      <c r="C102" t="s">
        <v>197</v>
      </c>
    </row>
    <row r="103" ht="12.75">
      <c r="C103" t="s">
        <v>198</v>
      </c>
    </row>
    <row r="104" ht="12.75">
      <c r="C104" t="s">
        <v>199</v>
      </c>
    </row>
    <row r="105" ht="12.75">
      <c r="C105" t="s">
        <v>200</v>
      </c>
    </row>
    <row r="106" ht="12.75">
      <c r="C106" t="s">
        <v>201</v>
      </c>
    </row>
    <row r="107" ht="12.75">
      <c r="C107" t="s">
        <v>202</v>
      </c>
    </row>
    <row r="108" ht="12.75">
      <c r="C108" t="s">
        <v>203</v>
      </c>
    </row>
    <row r="109" ht="12.75">
      <c r="C109" t="s">
        <v>204</v>
      </c>
    </row>
    <row r="110" ht="12.75">
      <c r="C110" t="s">
        <v>205</v>
      </c>
    </row>
    <row r="111" ht="12.75">
      <c r="C111" t="s">
        <v>206</v>
      </c>
    </row>
    <row r="112" ht="12.75">
      <c r="C112" t="s">
        <v>207</v>
      </c>
    </row>
    <row r="113" ht="12.75">
      <c r="C113" t="s">
        <v>208</v>
      </c>
    </row>
    <row r="114" ht="12.75">
      <c r="C114" t="s">
        <v>209</v>
      </c>
    </row>
    <row r="115" ht="12.75">
      <c r="C115" t="s">
        <v>210</v>
      </c>
    </row>
    <row r="116" ht="12.75">
      <c r="C116" t="s">
        <v>211</v>
      </c>
    </row>
    <row r="117" ht="12.75">
      <c r="C117" t="s">
        <v>212</v>
      </c>
    </row>
    <row r="118" ht="12.75">
      <c r="C118" t="s">
        <v>213</v>
      </c>
    </row>
    <row r="119" ht="12.75">
      <c r="C119" t="s">
        <v>214</v>
      </c>
    </row>
    <row r="120" ht="12.75">
      <c r="C120" t="s">
        <v>215</v>
      </c>
    </row>
    <row r="121" ht="12.75">
      <c r="C121" t="s">
        <v>216</v>
      </c>
    </row>
    <row r="122" ht="12.75">
      <c r="C122" t="s">
        <v>217</v>
      </c>
    </row>
    <row r="123" ht="12.75">
      <c r="C123" t="s">
        <v>218</v>
      </c>
    </row>
    <row r="124" ht="12.75">
      <c r="C124" t="s">
        <v>219</v>
      </c>
    </row>
    <row r="125" ht="12.75">
      <c r="C125" t="s">
        <v>220</v>
      </c>
    </row>
    <row r="126" ht="12.75">
      <c r="C126" t="s">
        <v>221</v>
      </c>
    </row>
    <row r="127" ht="12.75">
      <c r="C127" t="s">
        <v>222</v>
      </c>
    </row>
    <row r="128" ht="12.75">
      <c r="C128" t="s">
        <v>223</v>
      </c>
    </row>
    <row r="129" ht="12.75">
      <c r="C129" t="s">
        <v>224</v>
      </c>
    </row>
    <row r="130" ht="12.75">
      <c r="C130" t="s">
        <v>225</v>
      </c>
    </row>
    <row r="131" ht="12.75">
      <c r="C131" t="s">
        <v>226</v>
      </c>
    </row>
    <row r="132" ht="12.75">
      <c r="C132" t="s">
        <v>227</v>
      </c>
    </row>
    <row r="133" ht="12.75">
      <c r="C133" t="s">
        <v>228</v>
      </c>
    </row>
    <row r="134" ht="12.75">
      <c r="C134" t="s">
        <v>229</v>
      </c>
    </row>
    <row r="135" ht="12.75">
      <c r="C135" t="s">
        <v>230</v>
      </c>
    </row>
    <row r="136" ht="12.75">
      <c r="C136" t="s">
        <v>231</v>
      </c>
    </row>
    <row r="137" ht="12.75">
      <c r="C137" t="s">
        <v>232</v>
      </c>
    </row>
    <row r="138" ht="12.75">
      <c r="C138" t="s">
        <v>233</v>
      </c>
    </row>
    <row r="139" ht="12.75">
      <c r="C139" t="s">
        <v>234</v>
      </c>
    </row>
    <row r="140" ht="12.75">
      <c r="C140" t="s">
        <v>235</v>
      </c>
    </row>
    <row r="141" ht="12.75">
      <c r="C141" t="s">
        <v>236</v>
      </c>
    </row>
    <row r="142" ht="12.75">
      <c r="C142" t="s">
        <v>237</v>
      </c>
    </row>
    <row r="143" ht="12.75">
      <c r="C143" t="s">
        <v>238</v>
      </c>
    </row>
    <row r="144" ht="12.75">
      <c r="C144" t="s">
        <v>239</v>
      </c>
    </row>
    <row r="145" ht="12.75">
      <c r="C145" t="s">
        <v>240</v>
      </c>
    </row>
    <row r="146" ht="12.75">
      <c r="C146" t="s">
        <v>241</v>
      </c>
    </row>
    <row r="147" ht="12.75">
      <c r="C147" t="s">
        <v>242</v>
      </c>
    </row>
    <row r="148" ht="12.75">
      <c r="C148" t="s">
        <v>243</v>
      </c>
    </row>
    <row r="149" ht="12.75">
      <c r="C149" t="s">
        <v>244</v>
      </c>
    </row>
    <row r="150" ht="12.75">
      <c r="C150" t="s">
        <v>245</v>
      </c>
    </row>
    <row r="151" ht="12.75">
      <c r="C151" t="s">
        <v>246</v>
      </c>
    </row>
    <row r="152" ht="12.75">
      <c r="C152" t="s">
        <v>247</v>
      </c>
    </row>
    <row r="153" ht="12.75">
      <c r="C153" t="s">
        <v>248</v>
      </c>
    </row>
    <row r="154" ht="12.75">
      <c r="C154" t="s">
        <v>249</v>
      </c>
    </row>
    <row r="155" ht="12.75">
      <c r="C155" t="s">
        <v>250</v>
      </c>
    </row>
    <row r="156" ht="12.75">
      <c r="C156" t="s">
        <v>251</v>
      </c>
    </row>
    <row r="157" ht="12.75">
      <c r="C157" t="s">
        <v>252</v>
      </c>
    </row>
    <row r="158" ht="12.75">
      <c r="C158" t="s">
        <v>253</v>
      </c>
    </row>
    <row r="159" ht="12.75">
      <c r="C159" t="s">
        <v>254</v>
      </c>
    </row>
    <row r="160" ht="12.75">
      <c r="C160" t="s">
        <v>255</v>
      </c>
    </row>
    <row r="161" ht="12.75">
      <c r="C161" t="s">
        <v>256</v>
      </c>
    </row>
    <row r="162" ht="12.75">
      <c r="C162" t="s">
        <v>257</v>
      </c>
    </row>
    <row r="163" ht="12.75">
      <c r="C163" t="s">
        <v>258</v>
      </c>
    </row>
    <row r="164" ht="12.75">
      <c r="C164" t="s">
        <v>259</v>
      </c>
    </row>
    <row r="165" ht="12.75">
      <c r="C165" t="s">
        <v>260</v>
      </c>
    </row>
    <row r="166" ht="12.75">
      <c r="C166" t="s">
        <v>261</v>
      </c>
    </row>
    <row r="167" ht="12.75">
      <c r="C167" t="s">
        <v>262</v>
      </c>
    </row>
    <row r="168" ht="12.75">
      <c r="C168" t="s">
        <v>263</v>
      </c>
    </row>
    <row r="169" ht="12.75">
      <c r="C169" t="s">
        <v>264</v>
      </c>
    </row>
    <row r="170" ht="12.75">
      <c r="C170" t="s">
        <v>265</v>
      </c>
    </row>
    <row r="171" ht="12.75">
      <c r="C171" t="s">
        <v>266</v>
      </c>
    </row>
    <row r="172" ht="12.75">
      <c r="C172" t="s">
        <v>267</v>
      </c>
    </row>
    <row r="173" ht="12.75">
      <c r="C173" t="s">
        <v>268</v>
      </c>
    </row>
    <row r="174" ht="12.75">
      <c r="C174" t="s">
        <v>269</v>
      </c>
    </row>
    <row r="175" ht="12.75">
      <c r="C175" t="s">
        <v>270</v>
      </c>
    </row>
    <row r="176" ht="12.75">
      <c r="C176" t="s">
        <v>271</v>
      </c>
    </row>
    <row r="177" ht="12.75">
      <c r="C177" t="s">
        <v>272</v>
      </c>
    </row>
    <row r="178" ht="12.75">
      <c r="C178" t="s">
        <v>273</v>
      </c>
    </row>
    <row r="179" ht="12.75">
      <c r="C179" t="s">
        <v>274</v>
      </c>
    </row>
    <row r="180" ht="12.75">
      <c r="C180" t="s">
        <v>275</v>
      </c>
    </row>
    <row r="181" ht="12.75">
      <c r="C181" t="s">
        <v>276</v>
      </c>
    </row>
    <row r="182" ht="12.75">
      <c r="C182" t="s">
        <v>277</v>
      </c>
    </row>
    <row r="183" ht="12.75">
      <c r="C183" t="s">
        <v>278</v>
      </c>
    </row>
    <row r="184" ht="12.75">
      <c r="C184" t="s">
        <v>279</v>
      </c>
    </row>
    <row r="185" ht="12.75">
      <c r="C185" t="s">
        <v>280</v>
      </c>
    </row>
    <row r="186" ht="12.75">
      <c r="C186" t="s">
        <v>281</v>
      </c>
    </row>
    <row r="187" ht="12.75">
      <c r="C187" t="s">
        <v>282</v>
      </c>
    </row>
    <row r="188" ht="12.75">
      <c r="C188" t="s">
        <v>283</v>
      </c>
    </row>
    <row r="189" ht="12.75">
      <c r="C189" t="s">
        <v>284</v>
      </c>
    </row>
    <row r="190" ht="12.75">
      <c r="C190" t="s">
        <v>285</v>
      </c>
    </row>
    <row r="191" ht="12.75">
      <c r="C191" t="s">
        <v>286</v>
      </c>
    </row>
    <row r="192" ht="12.75">
      <c r="C192" t="s">
        <v>287</v>
      </c>
    </row>
    <row r="193" ht="12.75">
      <c r="C193" t="s">
        <v>288</v>
      </c>
    </row>
    <row r="194" ht="12.75">
      <c r="C194" t="s">
        <v>289</v>
      </c>
    </row>
    <row r="195" ht="12.75">
      <c r="C195" t="s">
        <v>290</v>
      </c>
    </row>
    <row r="196" ht="12.75">
      <c r="C196" t="s">
        <v>291</v>
      </c>
    </row>
    <row r="197" ht="12.75">
      <c r="C197" t="s">
        <v>292</v>
      </c>
    </row>
    <row r="198" ht="12.75">
      <c r="C198" t="s">
        <v>293</v>
      </c>
    </row>
    <row r="199" ht="12.75">
      <c r="C199" t="s">
        <v>294</v>
      </c>
    </row>
    <row r="200" ht="12.75">
      <c r="C200" t="s">
        <v>295</v>
      </c>
    </row>
    <row r="201" ht="12.75">
      <c r="C201" t="s">
        <v>296</v>
      </c>
    </row>
    <row r="202" ht="12.75">
      <c r="C202" t="s">
        <v>297</v>
      </c>
    </row>
    <row r="203" ht="12.75">
      <c r="C203" t="s">
        <v>298</v>
      </c>
    </row>
    <row r="204" ht="12.75">
      <c r="C204" t="s">
        <v>299</v>
      </c>
    </row>
    <row r="205" ht="12.75">
      <c r="C205" t="s">
        <v>300</v>
      </c>
    </row>
    <row r="206" ht="12.75">
      <c r="C206" t="s">
        <v>301</v>
      </c>
    </row>
    <row r="207" ht="12.75">
      <c r="C207" t="s">
        <v>302</v>
      </c>
    </row>
    <row r="208" ht="12.75">
      <c r="C208" t="s">
        <v>303</v>
      </c>
    </row>
    <row r="209" ht="12.75">
      <c r="C209" t="s">
        <v>304</v>
      </c>
    </row>
    <row r="210" ht="12.75">
      <c r="C210" t="s">
        <v>305</v>
      </c>
    </row>
    <row r="211" ht="12.75">
      <c r="C211" t="s">
        <v>306</v>
      </c>
    </row>
    <row r="212" ht="12.75">
      <c r="C212" t="s">
        <v>307</v>
      </c>
    </row>
    <row r="213" ht="12.75">
      <c r="C213" t="s">
        <v>308</v>
      </c>
    </row>
    <row r="214" ht="12.75">
      <c r="C214" t="s">
        <v>309</v>
      </c>
    </row>
    <row r="215" ht="12.75">
      <c r="C215" t="s">
        <v>310</v>
      </c>
    </row>
    <row r="216" ht="12.75">
      <c r="C216" t="s">
        <v>311</v>
      </c>
    </row>
    <row r="217" ht="12.75">
      <c r="C217" t="s">
        <v>312</v>
      </c>
    </row>
    <row r="218" ht="12.75">
      <c r="C218" t="s">
        <v>313</v>
      </c>
    </row>
    <row r="219" ht="12.75">
      <c r="C219" t="s">
        <v>314</v>
      </c>
    </row>
    <row r="220" ht="12.75">
      <c r="C220" t="s">
        <v>315</v>
      </c>
    </row>
    <row r="221" ht="12.75">
      <c r="C221" t="s">
        <v>316</v>
      </c>
    </row>
    <row r="222" ht="12.75">
      <c r="C222" t="s">
        <v>317</v>
      </c>
    </row>
    <row r="223" ht="12.75">
      <c r="C223" t="s">
        <v>318</v>
      </c>
    </row>
    <row r="224" ht="12.75">
      <c r="C224" t="s">
        <v>319</v>
      </c>
    </row>
    <row r="225" ht="12.75">
      <c r="C225" t="s">
        <v>320</v>
      </c>
    </row>
    <row r="226" ht="12.75">
      <c r="C226" t="s">
        <v>321</v>
      </c>
    </row>
    <row r="227" ht="12.75">
      <c r="C227" t="s">
        <v>322</v>
      </c>
    </row>
    <row r="228" ht="12.75">
      <c r="C228" t="s">
        <v>323</v>
      </c>
    </row>
    <row r="229" ht="12.75">
      <c r="C229" t="s">
        <v>324</v>
      </c>
    </row>
    <row r="230" ht="12.75">
      <c r="C230" t="s">
        <v>325</v>
      </c>
    </row>
    <row r="231" ht="12.75">
      <c r="C231" t="s">
        <v>326</v>
      </c>
    </row>
    <row r="232" ht="12.75">
      <c r="C232" t="s">
        <v>327</v>
      </c>
    </row>
    <row r="233" ht="12.75">
      <c r="C233" t="s">
        <v>328</v>
      </c>
    </row>
    <row r="234" ht="12.75">
      <c r="C234" t="s">
        <v>329</v>
      </c>
    </row>
    <row r="235" ht="12.75">
      <c r="C235" t="s">
        <v>330</v>
      </c>
    </row>
    <row r="236" ht="12.75">
      <c r="C236" t="s">
        <v>331</v>
      </c>
    </row>
    <row r="237" ht="12.75">
      <c r="C237" t="s">
        <v>332</v>
      </c>
    </row>
    <row r="238" ht="12.75">
      <c r="C238" t="s">
        <v>333</v>
      </c>
    </row>
    <row r="239" ht="12.75">
      <c r="C239" t="s">
        <v>334</v>
      </c>
    </row>
    <row r="240" ht="12.75">
      <c r="C240" t="s">
        <v>335</v>
      </c>
    </row>
    <row r="241" ht="12.75">
      <c r="C241" t="s">
        <v>336</v>
      </c>
    </row>
    <row r="242" ht="12.75">
      <c r="C242" t="s">
        <v>337</v>
      </c>
    </row>
    <row r="243" ht="12.75">
      <c r="C243" t="s">
        <v>338</v>
      </c>
    </row>
    <row r="244" ht="12.75">
      <c r="C244" t="s">
        <v>339</v>
      </c>
    </row>
    <row r="245" ht="12.75">
      <c r="C245" t="s">
        <v>340</v>
      </c>
    </row>
    <row r="246" ht="12.75">
      <c r="C246" t="s">
        <v>341</v>
      </c>
    </row>
    <row r="247" ht="12.75">
      <c r="C247" t="s">
        <v>342</v>
      </c>
    </row>
    <row r="248" ht="12.75">
      <c r="C248" t="s">
        <v>343</v>
      </c>
    </row>
    <row r="249" ht="12.75">
      <c r="C249" t="s">
        <v>344</v>
      </c>
    </row>
    <row r="250" ht="12.75">
      <c r="C250" t="s">
        <v>345</v>
      </c>
    </row>
    <row r="251" ht="12.75">
      <c r="C251" t="s">
        <v>346</v>
      </c>
    </row>
    <row r="252" ht="12.75">
      <c r="C252" t="s">
        <v>347</v>
      </c>
    </row>
    <row r="253" ht="12.75">
      <c r="C253" t="s">
        <v>348</v>
      </c>
    </row>
    <row r="254" ht="12.75">
      <c r="C254" t="s">
        <v>349</v>
      </c>
    </row>
    <row r="255" ht="12.75">
      <c r="C255" t="s">
        <v>350</v>
      </c>
    </row>
    <row r="256" ht="12.75">
      <c r="C256" t="s">
        <v>351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Tania Honorato Crespo</cp:lastModifiedBy>
  <dcterms:created xsi:type="dcterms:W3CDTF">2013-08-09T17:09:21Z</dcterms:created>
  <dcterms:modified xsi:type="dcterms:W3CDTF">2016-10-25T14:48:20Z</dcterms:modified>
  <cp:category/>
  <cp:version/>
  <cp:contentType/>
  <cp:contentStatus/>
</cp:coreProperties>
</file>